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codeName="ThisWorkbook" defaultThemeVersion="124226"/>
  <mc:AlternateContent xmlns:mc="http://schemas.openxmlformats.org/markup-compatibility/2006">
    <mc:Choice Requires="x15">
      <x15ac:absPath xmlns:x15ac="http://schemas.microsoft.com/office/spreadsheetml/2010/11/ac" url="C:\Users\Johanna\Desktop\SCRD\Riesgos\"/>
    </mc:Choice>
  </mc:AlternateContent>
  <xr:revisionPtr revIDLastSave="0" documentId="8_{10864F28-1B1C-434D-B4AE-9EB459C1AB9E}" xr6:coauthVersionLast="46" xr6:coauthVersionMax="46" xr10:uidLastSave="{00000000-0000-0000-0000-000000000000}"/>
  <bookViews>
    <workbookView xWindow="-120" yWindow="-120" windowWidth="20640" windowHeight="11160" firstSheet="1" activeTab="3" xr2:uid="{00000000-000D-0000-FFFF-FFFF00000000}"/>
  </bookViews>
  <sheets>
    <sheet name="Mapeo Mejora Continua" sheetId="13" state="hidden" r:id="rId1"/>
    <sheet name="0.Portada" sheetId="10" r:id="rId2"/>
    <sheet name="1.Contexto" sheetId="7" r:id="rId3"/>
    <sheet name="2.Identificacion_Riesgos" sheetId="1" r:id="rId4"/>
    <sheet name="Hoja1" sheetId="11" state="hidden" r:id="rId5"/>
    <sheet name="3.Controles" sheetId="4" r:id="rId6"/>
    <sheet name="Controles ISO 27001" sheetId="14" state="hidden" r:id="rId7"/>
    <sheet name="4.Mapa_Calor" sheetId="5" r:id="rId8"/>
    <sheet name="5.Plan Manejo" sheetId="8" r:id="rId9"/>
    <sheet name="Hoja3" sheetId="3" state="hidden" r:id="rId10"/>
    <sheet name="6.Resumen" sheetId="9" r:id="rId11"/>
    <sheet name="Ident. riesgos corrupción" sheetId="12" r:id="rId12"/>
  </sheets>
  <externalReferences>
    <externalReference r:id="rId13"/>
  </externalReferences>
  <definedNames>
    <definedName name="_xlnm._FilterDatabase" localSheetId="6" hidden="1">'Controles ISO 27001'!$A$1:$B$2</definedName>
    <definedName name="Activo_Información">Hoja3!$I$34:$I$38</definedName>
    <definedName name="Apoyo">Hoja3!$E$87:$E$92</definedName>
    <definedName name="_xlnm.Print_Area" localSheetId="1">'0.Portada'!$A$1:$M$41</definedName>
    <definedName name="_xlnm.Print_Area" localSheetId="3">'2.Identificacion_Riesgos'!$A$1:$W$59</definedName>
    <definedName name="_xlnm.Print_Area" localSheetId="5">'3.Controles'!$A$1:$AE$79</definedName>
    <definedName name="_xlnm.Print_Area" localSheetId="7">'4.Mapa_Calor'!$A$1:$AI$73</definedName>
    <definedName name="Corrupcion">Hoja3!$I$1:$I$3</definedName>
    <definedName name="Cumplimiento">Hoja1!$D$3:$D$7</definedName>
    <definedName name="Dependencia" localSheetId="0">[1]Hoja3!$C$72:$C$102</definedName>
    <definedName name="Dependencia">Hoja3!$C$72:$C$102</definedName>
    <definedName name="Dirección">Hoja3!$E$72:$E$73</definedName>
    <definedName name="Estrategicos">Hoja1!$D$3:$D$7</definedName>
    <definedName name="Financieros">Hoja1!$D$3:$D$7</definedName>
    <definedName name="Gerenciales">Hoja1!$D$3:$D$7</definedName>
    <definedName name="Imagen_o_Reputacional">Hoja1!$D$3:$D$7</definedName>
    <definedName name="Operativos">Hoja1!$D$3:$D$7</definedName>
    <definedName name="Prestación_del_Servicio">Hoja3!$E$74:$E$85</definedName>
    <definedName name="Tecnologicos">Hoja1!$D$3:$D$7</definedName>
    <definedName name="Tipo" localSheetId="0">[1]Hoja3!$A$66:$A$68</definedName>
    <definedName name="Tipo">Hoja3!$A$66:$A$68</definedName>
    <definedName name="TIPO_PROCESO">Hoja1!$B$2:$B$6</definedName>
    <definedName name="tipo_riesgo">[1]Hoja3!$A$2:$A$9</definedName>
    <definedName name="TIPOLOGIA_DE_RIESGOS">Hoja1!$C$3:$C$10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3" i="8" l="1"/>
  <c r="N32" i="9" l="1"/>
  <c r="N31" i="9"/>
  <c r="I32" i="9"/>
  <c r="I31" i="9"/>
  <c r="C34" i="9"/>
  <c r="C35" i="9"/>
  <c r="C33" i="9"/>
  <c r="N26" i="9"/>
  <c r="L27" i="9"/>
  <c r="L26" i="9"/>
  <c r="I26" i="9"/>
  <c r="C27" i="9"/>
  <c r="C26" i="9"/>
  <c r="I23" i="9"/>
  <c r="I22" i="9"/>
  <c r="I21" i="9"/>
  <c r="C23" i="9"/>
  <c r="I16" i="9"/>
  <c r="I13" i="9"/>
  <c r="I12" i="9"/>
  <c r="I11" i="9"/>
  <c r="N22" i="9"/>
  <c r="N16" i="9"/>
  <c r="N13" i="9"/>
  <c r="N12" i="9"/>
  <c r="L17" i="9"/>
  <c r="L18" i="9"/>
  <c r="C79" i="8"/>
  <c r="D79" i="8"/>
  <c r="D75" i="8"/>
  <c r="C75" i="8"/>
  <c r="C31" i="4"/>
  <c r="C30" i="4"/>
  <c r="C104" i="8"/>
  <c r="D104" i="8"/>
  <c r="D63" i="8"/>
  <c r="C63" i="8"/>
  <c r="C26" i="4"/>
  <c r="C25" i="4"/>
  <c r="D25" i="4"/>
  <c r="F25" i="4"/>
  <c r="C39" i="4"/>
  <c r="L32" i="4"/>
  <c r="L33" i="4"/>
  <c r="N38" i="4"/>
  <c r="N39" i="4"/>
  <c r="N40" i="4"/>
  <c r="N41" i="4"/>
  <c r="N37" i="4"/>
  <c r="B95" i="8"/>
  <c r="D59" i="8" l="1"/>
  <c r="D55" i="8"/>
  <c r="C25" i="9" l="1"/>
  <c r="C24" i="9"/>
  <c r="C22" i="9"/>
  <c r="C18" i="9"/>
  <c r="C17" i="9"/>
  <c r="C16" i="9"/>
  <c r="D112" i="8" l="1"/>
  <c r="D108" i="8"/>
  <c r="D100" i="8"/>
  <c r="D95" i="8"/>
  <c r="D91" i="8"/>
  <c r="D87" i="8"/>
  <c r="D83" i="8"/>
  <c r="D71" i="8"/>
  <c r="D67" i="8"/>
  <c r="C67" i="8"/>
  <c r="D51" i="8"/>
  <c r="D47" i="8"/>
  <c r="D43" i="8"/>
  <c r="D38" i="8"/>
  <c r="D29" i="8"/>
  <c r="D25" i="8"/>
  <c r="C47" i="8"/>
  <c r="C43" i="8"/>
  <c r="C38" i="8"/>
  <c r="C33" i="8"/>
  <c r="B11" i="9"/>
  <c r="C29" i="8"/>
  <c r="C25" i="8"/>
  <c r="D22" i="8"/>
  <c r="C22" i="8"/>
  <c r="D18" i="8"/>
  <c r="D13" i="8"/>
  <c r="C18" i="8"/>
  <c r="C24" i="4"/>
  <c r="C12" i="9"/>
  <c r="C13" i="9"/>
  <c r="C14" i="9"/>
  <c r="C15" i="9"/>
  <c r="C17" i="4" l="1"/>
  <c r="C18" i="4"/>
  <c r="C16" i="4"/>
  <c r="D38" i="4" l="1"/>
  <c r="F38" i="4"/>
  <c r="F37" i="4"/>
  <c r="D37" i="4"/>
  <c r="F30" i="4"/>
  <c r="D30" i="4"/>
  <c r="D24" i="4"/>
  <c r="F24" i="4"/>
  <c r="F23" i="4"/>
  <c r="D23" i="4"/>
  <c r="F16" i="4"/>
  <c r="D16" i="4"/>
  <c r="C11" i="4"/>
  <c r="C12" i="4"/>
  <c r="C13" i="4"/>
  <c r="D36" i="4" l="1"/>
  <c r="O25" i="1" s="1"/>
  <c r="D29" i="4"/>
  <c r="O20" i="1" s="1"/>
  <c r="D22" i="4"/>
  <c r="O15" i="1" s="1"/>
  <c r="B13" i="8" l="1"/>
  <c r="D10" i="4"/>
  <c r="D11" i="4"/>
  <c r="D9" i="4"/>
  <c r="F10" i="4"/>
  <c r="F11" i="4"/>
  <c r="F9" i="4"/>
  <c r="D15" i="4" l="1"/>
  <c r="O10" i="1" s="1"/>
  <c r="B9" i="4" l="1"/>
  <c r="K19" i="13"/>
  <c r="K16" i="13"/>
  <c r="K14" i="13"/>
  <c r="K12" i="13"/>
  <c r="K9" i="13"/>
  <c r="P41" i="4" l="1"/>
  <c r="P40" i="4"/>
  <c r="P39" i="4"/>
  <c r="P38" i="4"/>
  <c r="P37" i="4"/>
  <c r="P34" i="4"/>
  <c r="P33" i="4"/>
  <c r="P32" i="4"/>
  <c r="P31" i="4"/>
  <c r="P30" i="4"/>
  <c r="P27" i="4"/>
  <c r="P26" i="4"/>
  <c r="P25" i="4"/>
  <c r="P24" i="4"/>
  <c r="P23" i="4"/>
  <c r="P20" i="4"/>
  <c r="P19" i="4"/>
  <c r="P18" i="4"/>
  <c r="P17" i="4"/>
  <c r="P16" i="4"/>
  <c r="P10" i="4"/>
  <c r="P11" i="4"/>
  <c r="P12" i="4"/>
  <c r="P13" i="4"/>
  <c r="P9" i="4"/>
  <c r="X41" i="4" l="1"/>
  <c r="X40" i="4"/>
  <c r="X39" i="4"/>
  <c r="X38" i="4"/>
  <c r="X37" i="4"/>
  <c r="X34" i="4"/>
  <c r="X33" i="4"/>
  <c r="X32" i="4"/>
  <c r="X31" i="4"/>
  <c r="X30" i="4"/>
  <c r="X27" i="4"/>
  <c r="X26" i="4"/>
  <c r="X25" i="4"/>
  <c r="X24" i="4"/>
  <c r="X23" i="4"/>
  <c r="X20" i="4"/>
  <c r="X19" i="4"/>
  <c r="X18" i="4"/>
  <c r="X17" i="4"/>
  <c r="X16" i="4"/>
  <c r="X13" i="4"/>
  <c r="X12" i="4"/>
  <c r="X11" i="4"/>
  <c r="X10" i="4"/>
  <c r="X9" i="4"/>
  <c r="M25" i="1"/>
  <c r="M20" i="1"/>
  <c r="M15" i="1"/>
  <c r="M10" i="1"/>
  <c r="V41" i="4"/>
  <c r="V40" i="4"/>
  <c r="V39" i="4"/>
  <c r="V38" i="4"/>
  <c r="V37" i="4"/>
  <c r="V34" i="4"/>
  <c r="V33" i="4"/>
  <c r="V32" i="4"/>
  <c r="V31" i="4"/>
  <c r="V30" i="4"/>
  <c r="V27" i="4"/>
  <c r="V26" i="4"/>
  <c r="V25" i="4"/>
  <c r="V24" i="4"/>
  <c r="V23" i="4"/>
  <c r="V20" i="4"/>
  <c r="V19" i="4"/>
  <c r="V18" i="4"/>
  <c r="V17" i="4"/>
  <c r="V16" i="4"/>
  <c r="V13" i="4"/>
  <c r="V12" i="4"/>
  <c r="V11" i="4"/>
  <c r="V10" i="4"/>
  <c r="V9" i="4"/>
  <c r="T41" i="4"/>
  <c r="T40" i="4"/>
  <c r="T39" i="4"/>
  <c r="T38" i="4"/>
  <c r="T37" i="4"/>
  <c r="T34" i="4"/>
  <c r="T33" i="4"/>
  <c r="T32" i="4"/>
  <c r="T31" i="4"/>
  <c r="T30" i="4"/>
  <c r="T27" i="4"/>
  <c r="T26" i="4"/>
  <c r="T25" i="4"/>
  <c r="T24" i="4"/>
  <c r="T23" i="4"/>
  <c r="T20" i="4"/>
  <c r="T19" i="4"/>
  <c r="T18" i="4"/>
  <c r="T17" i="4"/>
  <c r="T16" i="4"/>
  <c r="T13" i="4"/>
  <c r="T12" i="4"/>
  <c r="T11" i="4"/>
  <c r="T10" i="4"/>
  <c r="T9" i="4"/>
  <c r="R41" i="4"/>
  <c r="R40" i="4"/>
  <c r="R39" i="4"/>
  <c r="R38" i="4"/>
  <c r="R37" i="4"/>
  <c r="R34" i="4"/>
  <c r="R33" i="4"/>
  <c r="R32" i="4"/>
  <c r="R31" i="4"/>
  <c r="R30" i="4"/>
  <c r="R27" i="4"/>
  <c r="R26" i="4"/>
  <c r="R25" i="4"/>
  <c r="R24" i="4"/>
  <c r="R23" i="4"/>
  <c r="R20" i="4"/>
  <c r="R19" i="4"/>
  <c r="R18" i="4"/>
  <c r="R17" i="4"/>
  <c r="R16" i="4"/>
  <c r="R13" i="4"/>
  <c r="R12" i="4"/>
  <c r="R11" i="4"/>
  <c r="R10" i="4"/>
  <c r="R9" i="4"/>
  <c r="N34" i="4"/>
  <c r="N33" i="4"/>
  <c r="N32" i="4"/>
  <c r="N31" i="4"/>
  <c r="N30" i="4"/>
  <c r="N27" i="4"/>
  <c r="N26" i="4"/>
  <c r="N25" i="4"/>
  <c r="N24" i="4"/>
  <c r="N23" i="4"/>
  <c r="N20" i="4"/>
  <c r="N19" i="4"/>
  <c r="N18" i="4"/>
  <c r="N17" i="4"/>
  <c r="N16" i="4"/>
  <c r="N10" i="4"/>
  <c r="N11" i="4"/>
  <c r="N12" i="4"/>
  <c r="N13" i="4"/>
  <c r="N9" i="4"/>
  <c r="K20" i="1"/>
  <c r="N20" i="1" l="1"/>
  <c r="T22" i="12"/>
  <c r="S22" i="12"/>
  <c r="R22" i="12"/>
  <c r="Q22" i="12"/>
  <c r="P22" i="12"/>
  <c r="O22" i="12"/>
  <c r="N22" i="12"/>
  <c r="M22" i="12"/>
  <c r="L22" i="12"/>
  <c r="K22" i="12"/>
  <c r="J22" i="12"/>
  <c r="L9" i="4" l="1"/>
  <c r="L10" i="4"/>
  <c r="L11" i="4"/>
  <c r="L12" i="4"/>
  <c r="L13" i="4"/>
  <c r="L16" i="4"/>
  <c r="L17" i="4"/>
  <c r="L18" i="4"/>
  <c r="L19" i="4"/>
  <c r="L20" i="4"/>
  <c r="L23" i="4"/>
  <c r="L24" i="4"/>
  <c r="L25" i="4"/>
  <c r="L26" i="4"/>
  <c r="L27" i="4"/>
  <c r="L30" i="4"/>
  <c r="L31" i="4"/>
  <c r="Y32" i="4"/>
  <c r="Z32" i="4" s="1"/>
  <c r="Y33" i="4"/>
  <c r="Z33" i="4" s="1"/>
  <c r="L34" i="4"/>
  <c r="Y34" i="4" s="1"/>
  <c r="Z34" i="4" s="1"/>
  <c r="L37" i="4"/>
  <c r="L38" i="4"/>
  <c r="L39" i="4"/>
  <c r="L40" i="4"/>
  <c r="L41" i="4"/>
  <c r="O31" i="9" l="1"/>
  <c r="O26" i="9"/>
  <c r="O21" i="9"/>
  <c r="O16" i="9"/>
  <c r="O11" i="9"/>
  <c r="M31" i="9" l="1"/>
  <c r="M26" i="9"/>
  <c r="M21" i="9"/>
  <c r="M16" i="9"/>
  <c r="N23" i="9"/>
  <c r="N21" i="9"/>
  <c r="L35" i="9"/>
  <c r="L34" i="9"/>
  <c r="L33" i="9"/>
  <c r="L32" i="9"/>
  <c r="L31" i="9"/>
  <c r="L30" i="9"/>
  <c r="L29" i="9"/>
  <c r="L28" i="9"/>
  <c r="L25" i="9"/>
  <c r="L24" i="9"/>
  <c r="L23" i="9"/>
  <c r="L22" i="9"/>
  <c r="L21" i="9"/>
  <c r="L20" i="9"/>
  <c r="L19" i="9"/>
  <c r="L16" i="9"/>
  <c r="B75" i="4" l="1"/>
  <c r="B67" i="4"/>
  <c r="B59" i="4"/>
  <c r="B51" i="4"/>
  <c r="B44" i="4"/>
  <c r="B37" i="4"/>
  <c r="B30" i="4"/>
  <c r="B23" i="4"/>
  <c r="B16" i="4"/>
  <c r="K31" i="9" l="1"/>
  <c r="K26" i="9"/>
  <c r="K21" i="9"/>
  <c r="K16" i="9"/>
  <c r="K11" i="9"/>
  <c r="D212" i="8" l="1"/>
  <c r="D208" i="8"/>
  <c r="D204" i="8"/>
  <c r="D200" i="8"/>
  <c r="D196" i="8"/>
  <c r="D192" i="8"/>
  <c r="D188" i="8"/>
  <c r="D184" i="8"/>
  <c r="D180" i="8"/>
  <c r="D176" i="8"/>
  <c r="D172" i="8"/>
  <c r="D168" i="8"/>
  <c r="D164" i="8"/>
  <c r="D160" i="8"/>
  <c r="D156" i="8"/>
  <c r="D152" i="8"/>
  <c r="D148" i="8"/>
  <c r="D144" i="8"/>
  <c r="D140" i="8"/>
  <c r="D136" i="8"/>
  <c r="D132" i="8"/>
  <c r="D128" i="8"/>
  <c r="D124" i="8"/>
  <c r="D120" i="8"/>
  <c r="D116" i="8"/>
  <c r="I35" i="9"/>
  <c r="I34" i="9"/>
  <c r="I33" i="9"/>
  <c r="I30" i="9"/>
  <c r="I29" i="9"/>
  <c r="I28" i="9"/>
  <c r="I27" i="9"/>
  <c r="I25" i="9"/>
  <c r="I24" i="9"/>
  <c r="I20" i="9"/>
  <c r="I19" i="9"/>
  <c r="I18" i="9"/>
  <c r="I17" i="9"/>
  <c r="I15" i="9"/>
  <c r="I14" i="9"/>
  <c r="G31" i="9" l="1"/>
  <c r="F31" i="9"/>
  <c r="G26" i="9"/>
  <c r="F26" i="9"/>
  <c r="G21" i="9"/>
  <c r="F21" i="9"/>
  <c r="G16" i="9"/>
  <c r="F16" i="9"/>
  <c r="G11" i="9"/>
  <c r="F11" i="9"/>
  <c r="C32" i="9"/>
  <c r="E31" i="9"/>
  <c r="D31" i="9"/>
  <c r="C31" i="9"/>
  <c r="B31" i="9"/>
  <c r="A31" i="9"/>
  <c r="C30" i="9"/>
  <c r="C29" i="9"/>
  <c r="C28" i="9"/>
  <c r="E26" i="9"/>
  <c r="D26" i="9"/>
  <c r="B26" i="9"/>
  <c r="A26" i="9"/>
  <c r="E21" i="9"/>
  <c r="D21" i="9"/>
  <c r="C21" i="9"/>
  <c r="B21" i="9"/>
  <c r="A21" i="9"/>
  <c r="C20" i="9"/>
  <c r="C19" i="9"/>
  <c r="E16" i="9"/>
  <c r="D16" i="9"/>
  <c r="B16" i="9"/>
  <c r="A16" i="9"/>
  <c r="L15" i="9"/>
  <c r="L14" i="9"/>
  <c r="L13" i="9"/>
  <c r="L12" i="9"/>
  <c r="N11" i="9"/>
  <c r="M11" i="9"/>
  <c r="L11" i="9"/>
  <c r="E11" i="9"/>
  <c r="D11" i="9"/>
  <c r="C11" i="9"/>
  <c r="A11" i="9"/>
  <c r="C212" i="8" l="1"/>
  <c r="C208" i="8"/>
  <c r="C204" i="8"/>
  <c r="C200" i="8"/>
  <c r="C196" i="8"/>
  <c r="C192" i="8"/>
  <c r="C188" i="8"/>
  <c r="C184" i="8"/>
  <c r="C180" i="8"/>
  <c r="C176" i="8"/>
  <c r="C172" i="8"/>
  <c r="C168" i="8"/>
  <c r="C164" i="8"/>
  <c r="C160" i="8"/>
  <c r="C156" i="8"/>
  <c r="C152" i="8"/>
  <c r="C148" i="8"/>
  <c r="C144" i="8"/>
  <c r="C140" i="8"/>
  <c r="C136" i="8"/>
  <c r="C132" i="8"/>
  <c r="C128" i="8"/>
  <c r="C124" i="8"/>
  <c r="C120" i="8"/>
  <c r="C116" i="8"/>
  <c r="C112" i="8"/>
  <c r="C108" i="8"/>
  <c r="C100" i="8"/>
  <c r="C95" i="8"/>
  <c r="C91" i="8"/>
  <c r="C87" i="8"/>
  <c r="C83" i="8"/>
  <c r="C71" i="8"/>
  <c r="C59" i="8"/>
  <c r="C55" i="8"/>
  <c r="C51" i="8"/>
  <c r="N196" i="8"/>
  <c r="N176" i="8"/>
  <c r="N156" i="8"/>
  <c r="N136" i="8"/>
  <c r="N116" i="8"/>
  <c r="N95" i="8"/>
  <c r="N75" i="8"/>
  <c r="N55" i="8"/>
  <c r="N33" i="8"/>
  <c r="N13" i="8"/>
  <c r="B196" i="8"/>
  <c r="B176" i="8"/>
  <c r="B156" i="8"/>
  <c r="B136" i="8"/>
  <c r="B116" i="8"/>
  <c r="B75" i="8"/>
  <c r="B55" i="8"/>
  <c r="B33" i="8"/>
  <c r="C13" i="8"/>
  <c r="C76" i="4"/>
  <c r="C77" i="4"/>
  <c r="C78" i="4"/>
  <c r="C79" i="4"/>
  <c r="C75" i="4"/>
  <c r="C71" i="4"/>
  <c r="C70" i="4"/>
  <c r="C69" i="4"/>
  <c r="C68" i="4"/>
  <c r="C67" i="4"/>
  <c r="C60" i="4"/>
  <c r="C61" i="4"/>
  <c r="C62" i="4"/>
  <c r="C63" i="4"/>
  <c r="C59" i="4"/>
  <c r="C52" i="4"/>
  <c r="C53" i="4"/>
  <c r="C54" i="4"/>
  <c r="C55" i="4"/>
  <c r="C51" i="4"/>
  <c r="C45" i="4"/>
  <c r="C46" i="4"/>
  <c r="C47" i="4"/>
  <c r="C48" i="4"/>
  <c r="C44" i="4"/>
  <c r="C38" i="4"/>
  <c r="C40" i="4"/>
  <c r="C41" i="4"/>
  <c r="C37" i="4"/>
  <c r="C32" i="4"/>
  <c r="C33" i="4"/>
  <c r="C34" i="4"/>
  <c r="C27" i="4"/>
  <c r="C23" i="4"/>
  <c r="C19" i="4"/>
  <c r="C20" i="4"/>
  <c r="K15" i="1"/>
  <c r="N15" i="1" l="1"/>
  <c r="H16" i="9" s="1"/>
  <c r="C10" i="4" l="1"/>
  <c r="C9" i="4"/>
  <c r="D82" i="4" l="1"/>
  <c r="D74" i="4"/>
  <c r="D66" i="4"/>
  <c r="D58" i="4"/>
  <c r="D50" i="4"/>
  <c r="D43" i="4"/>
  <c r="O30" i="1" s="1"/>
  <c r="J82" i="4" l="1"/>
  <c r="W82" i="4" s="1"/>
  <c r="I82" i="4"/>
  <c r="W81" i="4" s="1"/>
  <c r="Y81" i="4"/>
  <c r="X81" i="4" s="1"/>
  <c r="J30" i="5" l="1"/>
  <c r="J21" i="5"/>
  <c r="AD27" i="5"/>
  <c r="J27" i="5"/>
  <c r="AD24" i="5"/>
  <c r="Y30" i="5"/>
  <c r="O30" i="5"/>
  <c r="Y24" i="5"/>
  <c r="AD30" i="5"/>
  <c r="T18" i="5"/>
  <c r="O27" i="5"/>
  <c r="AD21" i="5"/>
  <c r="O18" i="5"/>
  <c r="T30" i="5"/>
  <c r="Y21" i="5"/>
  <c r="J18" i="5"/>
  <c r="J24" i="5"/>
  <c r="T27" i="5"/>
  <c r="AD18" i="5"/>
  <c r="O24" i="5"/>
  <c r="T21" i="5"/>
  <c r="Y18" i="5"/>
  <c r="T24" i="5"/>
  <c r="O21" i="5"/>
  <c r="Y27" i="5"/>
  <c r="AC21" i="5"/>
  <c r="N18" i="5"/>
  <c r="X21" i="5"/>
  <c r="I18" i="5"/>
  <c r="S21" i="5"/>
  <c r="AC24" i="5"/>
  <c r="N21" i="5"/>
  <c r="X24" i="5"/>
  <c r="I21" i="5"/>
  <c r="S24" i="5"/>
  <c r="AC18" i="5"/>
  <c r="N24" i="5"/>
  <c r="X18" i="5"/>
  <c r="I24" i="5"/>
  <c r="S18" i="5"/>
  <c r="W21" i="5"/>
  <c r="H18" i="5"/>
  <c r="R21" i="5"/>
  <c r="AB24" i="5"/>
  <c r="M21" i="5"/>
  <c r="W24" i="5"/>
  <c r="H21" i="5"/>
  <c r="R24" i="5"/>
  <c r="AB18" i="5"/>
  <c r="M24" i="5"/>
  <c r="W18" i="5"/>
  <c r="H24" i="5"/>
  <c r="R18" i="5"/>
  <c r="AB21" i="5"/>
  <c r="M18" i="5"/>
  <c r="V21" i="5"/>
  <c r="G18" i="5"/>
  <c r="Q21" i="5"/>
  <c r="AA24" i="5"/>
  <c r="L21" i="5"/>
  <c r="V24" i="5"/>
  <c r="G21" i="5"/>
  <c r="Q24" i="5"/>
  <c r="AA18" i="5"/>
  <c r="L24" i="5"/>
  <c r="V18" i="5"/>
  <c r="G24" i="5"/>
  <c r="Q18" i="5"/>
  <c r="AA21" i="5"/>
  <c r="L18" i="5"/>
  <c r="Z24" i="5"/>
  <c r="K21" i="5"/>
  <c r="U30" i="5"/>
  <c r="F27" i="5"/>
  <c r="U24" i="5"/>
  <c r="F21" i="5"/>
  <c r="P30" i="5"/>
  <c r="P24" i="5"/>
  <c r="Z18" i="5"/>
  <c r="K30" i="5"/>
  <c r="K24" i="5"/>
  <c r="U18" i="5"/>
  <c r="F30" i="5"/>
  <c r="F24" i="5"/>
  <c r="P18" i="5"/>
  <c r="Z27" i="5"/>
  <c r="Z21" i="5"/>
  <c r="K18" i="5"/>
  <c r="U27" i="5"/>
  <c r="U21" i="5"/>
  <c r="F18" i="5"/>
  <c r="P27" i="5"/>
  <c r="P21" i="5"/>
  <c r="Z30" i="5"/>
  <c r="K27" i="5"/>
  <c r="I30" i="5"/>
  <c r="S27" i="5"/>
  <c r="S30" i="5"/>
  <c r="AC27" i="5"/>
  <c r="AC30" i="5"/>
  <c r="N27" i="5"/>
  <c r="N30" i="5"/>
  <c r="X27" i="5"/>
  <c r="X30" i="5"/>
  <c r="I27" i="5"/>
  <c r="W30" i="5"/>
  <c r="M30" i="5"/>
  <c r="AB27" i="5"/>
  <c r="R27" i="5"/>
  <c r="H27" i="5"/>
  <c r="AB30" i="5"/>
  <c r="R30" i="5"/>
  <c r="H30" i="5"/>
  <c r="W27" i="5"/>
  <c r="M27" i="5"/>
  <c r="Q30" i="5"/>
  <c r="Q27" i="5"/>
  <c r="G30" i="5"/>
  <c r="V30" i="5"/>
  <c r="G27" i="5"/>
  <c r="V27" i="5"/>
  <c r="L30" i="5"/>
  <c r="AA30" i="5"/>
  <c r="L27" i="5"/>
  <c r="AA27" i="5"/>
  <c r="Y82" i="4" l="1"/>
  <c r="X82" i="4" s="1"/>
  <c r="G56" i="5" l="1"/>
  <c r="K10" i="1"/>
  <c r="X56" i="5" l="1"/>
  <c r="S44" i="5"/>
  <c r="I47" i="5"/>
  <c r="I53" i="5"/>
  <c r="N53" i="5"/>
  <c r="X47" i="5"/>
  <c r="AC53" i="5"/>
  <c r="S56" i="5"/>
  <c r="X44" i="5"/>
  <c r="I56" i="5"/>
  <c r="AB56" i="5"/>
  <c r="W53" i="5"/>
  <c r="H44" i="5"/>
  <c r="M50" i="5"/>
  <c r="W44" i="5"/>
  <c r="H47" i="5"/>
  <c r="H53" i="5"/>
  <c r="R44" i="5"/>
  <c r="R47" i="5"/>
  <c r="H50" i="5"/>
  <c r="R53" i="5"/>
  <c r="W56" i="5"/>
  <c r="R56" i="5"/>
  <c r="AB47" i="5"/>
  <c r="AB50" i="5"/>
  <c r="H56" i="5"/>
  <c r="W47" i="5"/>
  <c r="R50" i="5"/>
  <c r="AB44" i="5"/>
  <c r="M44" i="5"/>
  <c r="M47" i="5"/>
  <c r="AB53" i="5"/>
  <c r="M53" i="5"/>
  <c r="M56" i="5"/>
  <c r="W50" i="5"/>
  <c r="E156" i="8"/>
  <c r="U56" i="5"/>
  <c r="F50" i="5"/>
  <c r="K47" i="5"/>
  <c r="P53" i="5"/>
  <c r="U50" i="5"/>
  <c r="K53" i="5"/>
  <c r="F47" i="5"/>
  <c r="Z56" i="5"/>
  <c r="U44" i="5"/>
  <c r="E116" i="8"/>
  <c r="AC56" i="5"/>
  <c r="I44" i="5"/>
  <c r="I50" i="5"/>
  <c r="N56" i="5"/>
  <c r="N47" i="5"/>
  <c r="N50" i="5"/>
  <c r="AC50" i="5"/>
  <c r="X50" i="5"/>
  <c r="X53" i="5"/>
  <c r="AC44" i="5"/>
  <c r="S47" i="5"/>
  <c r="N44" i="5"/>
  <c r="S50" i="5"/>
  <c r="S53" i="5"/>
  <c r="AC47" i="5"/>
  <c r="V50" i="5"/>
  <c r="Q44" i="5"/>
  <c r="G50" i="5"/>
  <c r="AA53" i="5"/>
  <c r="AA47" i="5"/>
  <c r="Q50" i="5"/>
  <c r="L53" i="5"/>
  <c r="L47" i="5"/>
  <c r="G53" i="5"/>
  <c r="V47" i="5"/>
  <c r="L44" i="5"/>
  <c r="AA50" i="5"/>
  <c r="AA44" i="5"/>
  <c r="G44" i="5"/>
  <c r="G47" i="5"/>
  <c r="AA56" i="5"/>
  <c r="Q56" i="5"/>
  <c r="E136" i="8"/>
  <c r="L50" i="5"/>
  <c r="V56" i="5"/>
  <c r="Q47" i="5"/>
  <c r="L56" i="5"/>
  <c r="V44" i="5"/>
  <c r="V53" i="5"/>
  <c r="Q53" i="5"/>
  <c r="P47" i="5"/>
  <c r="K56" i="5"/>
  <c r="Z44" i="5"/>
  <c r="P44" i="5"/>
  <c r="U47" i="5"/>
  <c r="F53" i="5"/>
  <c r="F56" i="5"/>
  <c r="Z53" i="5"/>
  <c r="P50" i="5"/>
  <c r="P56" i="5"/>
  <c r="U53" i="5"/>
  <c r="Z50" i="5"/>
  <c r="Z47" i="5"/>
  <c r="F44" i="5"/>
  <c r="K50" i="5"/>
  <c r="K44" i="5"/>
  <c r="K30" i="1"/>
  <c r="K25" i="1"/>
  <c r="E176" i="8" l="1"/>
  <c r="Y17" i="5"/>
  <c r="J43" i="4"/>
  <c r="W43" i="4" s="1"/>
  <c r="J36" i="4"/>
  <c r="W36" i="4" s="1"/>
  <c r="Y41" i="4" l="1"/>
  <c r="Y40" i="4"/>
  <c r="Y39" i="4"/>
  <c r="Y38" i="4"/>
  <c r="Y37" i="4"/>
  <c r="AB34" i="4"/>
  <c r="AB33" i="4"/>
  <c r="AB32" i="4"/>
  <c r="Y31" i="4"/>
  <c r="Y30" i="4"/>
  <c r="Y35" i="4"/>
  <c r="Z37" i="4" l="1"/>
  <c r="AB37" i="4" s="1"/>
  <c r="Z38" i="4"/>
  <c r="AB38" i="4" s="1"/>
  <c r="Z40" i="4"/>
  <c r="AB40" i="4" s="1"/>
  <c r="Z41" i="4"/>
  <c r="AB41" i="4" s="1"/>
  <c r="Z31" i="4"/>
  <c r="AB31" i="4" s="1"/>
  <c r="Z30" i="4"/>
  <c r="AB30" i="4" s="1"/>
  <c r="Z39" i="4"/>
  <c r="AB39" i="4" s="1"/>
  <c r="Y43" i="4"/>
  <c r="Z43" i="4" s="1"/>
  <c r="AB43" i="4" s="1"/>
  <c r="Y36" i="4"/>
  <c r="Z36" i="4" s="1"/>
  <c r="AB36" i="4" s="1"/>
  <c r="X35" i="4"/>
  <c r="Q25" i="1" s="1"/>
  <c r="Z35" i="4"/>
  <c r="AB35" i="4" s="1"/>
  <c r="Y42" i="4"/>
  <c r="J29" i="4"/>
  <c r="W29" i="4" s="1"/>
  <c r="J22" i="4"/>
  <c r="W22" i="4" s="1"/>
  <c r="J15" i="4"/>
  <c r="W15" i="4" s="1"/>
  <c r="I15" i="4"/>
  <c r="W14" i="4" s="1"/>
  <c r="X43" i="4" l="1"/>
  <c r="X36" i="4"/>
  <c r="P25" i="1" s="1"/>
  <c r="X42" i="4"/>
  <c r="Z42" i="4"/>
  <c r="AB42" i="4" s="1"/>
  <c r="Y25" i="4"/>
  <c r="Y24" i="4"/>
  <c r="Y23" i="4"/>
  <c r="Y27" i="4"/>
  <c r="Y26" i="4"/>
  <c r="I22" i="4"/>
  <c r="W21" i="4" s="1"/>
  <c r="Y13" i="4"/>
  <c r="Z23" i="4" l="1"/>
  <c r="AB23" i="4" s="1"/>
  <c r="Z13" i="4"/>
  <c r="AB13" i="4" s="1"/>
  <c r="Z27" i="4"/>
  <c r="AB27" i="4" s="1"/>
  <c r="Z24" i="4"/>
  <c r="AB24" i="4" s="1"/>
  <c r="Z26" i="4"/>
  <c r="AB26" i="4" s="1"/>
  <c r="Z25" i="4"/>
  <c r="AB25" i="4" s="1"/>
  <c r="S25" i="1"/>
  <c r="R25" i="1" s="1"/>
  <c r="Q30" i="1"/>
  <c r="P30" i="1"/>
  <c r="S30" i="1"/>
  <c r="R30" i="1" s="1"/>
  <c r="Y29" i="4"/>
  <c r="X29" i="4" s="1"/>
  <c r="Y11" i="4"/>
  <c r="Y9" i="4"/>
  <c r="I29" i="4"/>
  <c r="Y28" i="4"/>
  <c r="Y19" i="4"/>
  <c r="Y18" i="4"/>
  <c r="Y16" i="4"/>
  <c r="Z16" i="4" s="1"/>
  <c r="Y12" i="4"/>
  <c r="Y20" i="4"/>
  <c r="Y17" i="4"/>
  <c r="Y10" i="4"/>
  <c r="Z10" i="4" s="1"/>
  <c r="Z9" i="4" l="1"/>
  <c r="AB9" i="4" s="1"/>
  <c r="Z11" i="4"/>
  <c r="AB11" i="4" s="1"/>
  <c r="Z12" i="4"/>
  <c r="AB12" i="4" s="1"/>
  <c r="Z17" i="4"/>
  <c r="AB17" i="4" s="1"/>
  <c r="Z18" i="4"/>
  <c r="AB18" i="4" s="1"/>
  <c r="Z20" i="4"/>
  <c r="AB20" i="4" s="1"/>
  <c r="Z19" i="4"/>
  <c r="AB19" i="4" s="1"/>
  <c r="AB10" i="4"/>
  <c r="Y14" i="4"/>
  <c r="X14" i="4" s="1"/>
  <c r="Y22" i="4"/>
  <c r="Z22" i="4" s="1"/>
  <c r="AB22" i="4" s="1"/>
  <c r="AB16" i="4"/>
  <c r="S20" i="1"/>
  <c r="P20" i="1"/>
  <c r="Z29" i="4"/>
  <c r="AB29" i="4" s="1"/>
  <c r="X28" i="4"/>
  <c r="Z28" i="4"/>
  <c r="AB28" i="4" s="1"/>
  <c r="Y15" i="4"/>
  <c r="N10" i="1"/>
  <c r="H11" i="9" s="1"/>
  <c r="U26" i="5"/>
  <c r="F23" i="5"/>
  <c r="P17" i="5"/>
  <c r="P26" i="5"/>
  <c r="F20" i="5"/>
  <c r="K17" i="5"/>
  <c r="K26" i="5"/>
  <c r="K20" i="5"/>
  <c r="F17" i="5"/>
  <c r="F29" i="5"/>
  <c r="F26" i="5"/>
  <c r="P20" i="5"/>
  <c r="K29" i="5"/>
  <c r="Z23" i="5"/>
  <c r="U20" i="5"/>
  <c r="P29" i="5"/>
  <c r="U23" i="5"/>
  <c r="Z20" i="5"/>
  <c r="U29" i="5"/>
  <c r="P23" i="5"/>
  <c r="Z17" i="5"/>
  <c r="Z29" i="5"/>
  <c r="K23" i="5"/>
  <c r="U17" i="5"/>
  <c r="Z26" i="5"/>
  <c r="W28" i="4"/>
  <c r="I36" i="4"/>
  <c r="Y21" i="4"/>
  <c r="Z21" i="4" s="1"/>
  <c r="AB21" i="4" s="1"/>
  <c r="N25" i="1"/>
  <c r="H26" i="9" s="1"/>
  <c r="M30" i="1"/>
  <c r="U20" i="1" l="1"/>
  <c r="T20" i="1" s="1"/>
  <c r="X22" i="4"/>
  <c r="X15" i="4"/>
  <c r="Z15" i="4"/>
  <c r="AB15" i="4" s="1"/>
  <c r="Q10" i="1"/>
  <c r="Z14" i="4"/>
  <c r="AB14" i="4" s="1"/>
  <c r="Q20" i="1"/>
  <c r="R20" i="1"/>
  <c r="H21" i="9"/>
  <c r="X21" i="4"/>
  <c r="U15" i="1" s="1"/>
  <c r="T15" i="1" s="1"/>
  <c r="Y44" i="5"/>
  <c r="O53" i="5"/>
  <c r="J47" i="5"/>
  <c r="O56" i="5"/>
  <c r="T47" i="5"/>
  <c r="J44" i="5"/>
  <c r="Y50" i="5"/>
  <c r="AD53" i="5"/>
  <c r="Y53" i="5"/>
  <c r="Y47" i="5"/>
  <c r="T56" i="5"/>
  <c r="J50" i="5"/>
  <c r="Y56" i="5"/>
  <c r="AD44" i="5"/>
  <c r="J53" i="5"/>
  <c r="T53" i="5"/>
  <c r="J56" i="5"/>
  <c r="AD47" i="5"/>
  <c r="AD50" i="5"/>
  <c r="O44" i="5"/>
  <c r="T50" i="5"/>
  <c r="O50" i="5"/>
  <c r="AD56" i="5"/>
  <c r="O47" i="5"/>
  <c r="T44" i="5"/>
  <c r="Y26" i="5"/>
  <c r="AD23" i="5"/>
  <c r="Y29" i="5"/>
  <c r="Y23" i="5"/>
  <c r="AD29" i="5"/>
  <c r="AD26" i="5"/>
  <c r="AD20" i="5"/>
  <c r="N30" i="1"/>
  <c r="H31" i="9" s="1"/>
  <c r="AD17" i="5"/>
  <c r="Y20" i="5"/>
  <c r="J17" i="5"/>
  <c r="T17" i="5"/>
  <c r="O23" i="5"/>
  <c r="T29" i="5"/>
  <c r="T26" i="5"/>
  <c r="J20" i="5"/>
  <c r="T20" i="5"/>
  <c r="O20" i="5"/>
  <c r="J26" i="5"/>
  <c r="O26" i="5"/>
  <c r="T23" i="5"/>
  <c r="O29" i="5"/>
  <c r="J29" i="5"/>
  <c r="J23" i="5"/>
  <c r="H26" i="5"/>
  <c r="H20" i="5"/>
  <c r="M26" i="5"/>
  <c r="W23" i="5"/>
  <c r="W20" i="5"/>
  <c r="W29" i="5"/>
  <c r="M23" i="5"/>
  <c r="AB17" i="5"/>
  <c r="M29" i="5"/>
  <c r="R20" i="5"/>
  <c r="H23" i="5"/>
  <c r="AB26" i="5"/>
  <c r="AB29" i="5"/>
  <c r="M20" i="5"/>
  <c r="R26" i="5"/>
  <c r="AB23" i="5"/>
  <c r="R29" i="5"/>
  <c r="R17" i="5"/>
  <c r="R23" i="5"/>
  <c r="W17" i="5"/>
  <c r="AB20" i="5"/>
  <c r="H29" i="5"/>
  <c r="W26" i="5"/>
  <c r="I29" i="5"/>
  <c r="N20" i="5"/>
  <c r="AC26" i="5"/>
  <c r="X23" i="5"/>
  <c r="X29" i="5"/>
  <c r="S26" i="5"/>
  <c r="N23" i="5"/>
  <c r="N29" i="5"/>
  <c r="AC29" i="5"/>
  <c r="AC20" i="5"/>
  <c r="I23" i="5"/>
  <c r="S29" i="5"/>
  <c r="S20" i="5"/>
  <c r="S17" i="5"/>
  <c r="I20" i="5"/>
  <c r="I26" i="5"/>
  <c r="X17" i="5"/>
  <c r="X26" i="5"/>
  <c r="X20" i="5"/>
  <c r="AC23" i="5"/>
  <c r="N26" i="5"/>
  <c r="AC17" i="5"/>
  <c r="S23" i="5"/>
  <c r="V23" i="5"/>
  <c r="G26" i="5"/>
  <c r="L20" i="5"/>
  <c r="L23" i="5"/>
  <c r="AA23" i="5"/>
  <c r="AA29" i="5"/>
  <c r="V26" i="5"/>
  <c r="Q23" i="5"/>
  <c r="Q26" i="5"/>
  <c r="L26" i="5"/>
  <c r="G29" i="5"/>
  <c r="AA20" i="5"/>
  <c r="V29" i="5"/>
  <c r="AA26" i="5"/>
  <c r="Q29" i="5"/>
  <c r="L29" i="5"/>
  <c r="Q17" i="5"/>
  <c r="V20" i="5"/>
  <c r="G23" i="5"/>
  <c r="V17" i="5"/>
  <c r="AA17" i="5"/>
  <c r="Q20" i="5"/>
  <c r="G20" i="5"/>
  <c r="H17" i="5"/>
  <c r="M17" i="5"/>
  <c r="O17" i="5"/>
  <c r="G17" i="5"/>
  <c r="L17" i="5"/>
  <c r="I17" i="5"/>
  <c r="N17" i="5"/>
  <c r="W35" i="4"/>
  <c r="I43" i="4"/>
  <c r="W42" i="4" s="1"/>
  <c r="P10" i="1" l="1"/>
  <c r="S10" i="1"/>
  <c r="U30" i="1"/>
  <c r="V30" i="1" s="1"/>
  <c r="Q15" i="1"/>
  <c r="S15" i="1"/>
  <c r="R15" i="1" s="1"/>
  <c r="P15" i="1"/>
  <c r="U10" i="1"/>
  <c r="T10" i="1" s="1"/>
  <c r="V20" i="1"/>
  <c r="J21" i="9" s="1"/>
  <c r="U25" i="1"/>
  <c r="V25" i="1" s="1"/>
  <c r="E196" i="8"/>
  <c r="M43" i="5"/>
  <c r="AB55" i="5"/>
  <c r="R49" i="5"/>
  <c r="M55" i="5"/>
  <c r="R55" i="5"/>
  <c r="W55" i="5"/>
  <c r="H49" i="5"/>
  <c r="AB52" i="5"/>
  <c r="R43" i="5"/>
  <c r="H52" i="5"/>
  <c r="H46" i="5"/>
  <c r="M49" i="5"/>
  <c r="W49" i="5"/>
  <c r="W43" i="5"/>
  <c r="AB46" i="5"/>
  <c r="R52" i="5"/>
  <c r="H55" i="5"/>
  <c r="H43" i="5"/>
  <c r="R46" i="5"/>
  <c r="W52" i="5"/>
  <c r="M52" i="5"/>
  <c r="M46" i="5"/>
  <c r="AB49" i="5"/>
  <c r="AB43" i="5"/>
  <c r="W46" i="5"/>
  <c r="AD43" i="5" l="1"/>
  <c r="AD55" i="5"/>
  <c r="O43" i="5"/>
  <c r="O46" i="5"/>
  <c r="J46" i="5"/>
  <c r="J52" i="5"/>
  <c r="Y52" i="5"/>
  <c r="Y49" i="5"/>
  <c r="Y46" i="5"/>
  <c r="O49" i="5"/>
  <c r="O55" i="5"/>
  <c r="Y55" i="5"/>
  <c r="T46" i="5"/>
  <c r="O52" i="5"/>
  <c r="T52" i="5"/>
  <c r="AD49" i="5"/>
  <c r="Y43" i="5"/>
  <c r="T43" i="5"/>
  <c r="T30" i="1"/>
  <c r="J49" i="5"/>
  <c r="T55" i="5"/>
  <c r="J55" i="5"/>
  <c r="T49" i="5"/>
  <c r="AD46" i="5"/>
  <c r="AD52" i="5"/>
  <c r="J43" i="5"/>
  <c r="J31" i="9"/>
  <c r="E95" i="8"/>
  <c r="Q55" i="5"/>
  <c r="Q46" i="5"/>
  <c r="AA52" i="5"/>
  <c r="AA46" i="5"/>
  <c r="G55" i="5"/>
  <c r="Q43" i="5"/>
  <c r="V46" i="5"/>
  <c r="V49" i="5"/>
  <c r="V43" i="5"/>
  <c r="L52" i="5"/>
  <c r="L46" i="5"/>
  <c r="V15" i="1"/>
  <c r="J16" i="9" s="1"/>
  <c r="Q52" i="5"/>
  <c r="Q49" i="5"/>
  <c r="AA43" i="5"/>
  <c r="L43" i="5"/>
  <c r="V52" i="5"/>
  <c r="G43" i="5"/>
  <c r="AA49" i="5"/>
  <c r="G52" i="5"/>
  <c r="V55" i="5"/>
  <c r="G46" i="5"/>
  <c r="G49" i="5"/>
  <c r="L49" i="5"/>
  <c r="L55" i="5"/>
  <c r="AA55" i="5"/>
  <c r="U52" i="5"/>
  <c r="K55" i="5"/>
  <c r="U55" i="5"/>
  <c r="U43" i="5"/>
  <c r="P46" i="5"/>
  <c r="F46" i="5"/>
  <c r="F43" i="5"/>
  <c r="Z55" i="5"/>
  <c r="K46" i="5"/>
  <c r="P49" i="5"/>
  <c r="P43" i="5"/>
  <c r="U46" i="5"/>
  <c r="P52" i="5"/>
  <c r="K52" i="5"/>
  <c r="Z49" i="5"/>
  <c r="U49" i="5"/>
  <c r="V10" i="1"/>
  <c r="E13" i="8" s="1"/>
  <c r="R10" i="1"/>
  <c r="F55" i="5"/>
  <c r="K43" i="5"/>
  <c r="Z43" i="5"/>
  <c r="Z52" i="5"/>
  <c r="F49" i="5"/>
  <c r="Z46" i="5"/>
  <c r="F52" i="5"/>
  <c r="K49" i="5"/>
  <c r="P55" i="5"/>
  <c r="I55" i="5"/>
  <c r="T25" i="1"/>
  <c r="E55" i="8"/>
  <c r="N49" i="5"/>
  <c r="AC52" i="5"/>
  <c r="AC43" i="5"/>
  <c r="N52" i="5"/>
  <c r="S46" i="5"/>
  <c r="N46" i="5"/>
  <c r="X46" i="5"/>
  <c r="I49" i="5"/>
  <c r="S55" i="5"/>
  <c r="AC49" i="5"/>
  <c r="N55" i="5"/>
  <c r="X52" i="5"/>
  <c r="AC55" i="5"/>
  <c r="AC46" i="5"/>
  <c r="I52" i="5"/>
  <c r="S52" i="5"/>
  <c r="S49" i="5"/>
  <c r="X43" i="5"/>
  <c r="X55" i="5"/>
  <c r="I46" i="5"/>
  <c r="S43" i="5"/>
  <c r="N43" i="5"/>
  <c r="I43" i="5"/>
  <c r="X49" i="5"/>
  <c r="J26" i="9"/>
  <c r="E75" i="8"/>
  <c r="E33" i="8" l="1"/>
  <c r="J1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 de Windows</author>
  </authors>
  <commentList>
    <comment ref="G7" authorId="0" shapeId="0" xr:uid="{00000000-0006-0000-0000-000001000000}">
      <text>
        <r>
          <rPr>
            <sz val="10"/>
            <color indexed="81"/>
            <rFont val="Tahoma"/>
            <family val="2"/>
          </rPr>
          <t xml:space="preserve">Enumerar situación no deseada por criticidad
</t>
        </r>
      </text>
    </comment>
    <comment ref="D8" authorId="0" shapeId="0" xr:uid="{00000000-0006-0000-0000-000002000000}">
      <text>
        <r>
          <rPr>
            <sz val="10"/>
            <color indexed="81"/>
            <rFont val="Tahoma"/>
            <family val="2"/>
          </rPr>
          <t>Población objetivo del Proceso: Ciudadanos, Usuarios, grupos de interes.</t>
        </r>
      </text>
    </comment>
    <comment ref="N8" authorId="0" shapeId="0" xr:uid="{00000000-0006-0000-0000-000003000000}">
      <text>
        <r>
          <rPr>
            <sz val="10"/>
            <color indexed="81"/>
            <rFont val="Tahoma"/>
            <family val="2"/>
          </rPr>
          <t>CAUSA: Elemento o factor que origina o da inició al riesgo o amenza.</t>
        </r>
        <r>
          <rPr>
            <b/>
            <sz val="11"/>
            <color indexed="81"/>
            <rFont val="Tahoma"/>
            <family val="2"/>
          </rPr>
          <t xml:space="preserve">
 DOFA                             </t>
        </r>
        <r>
          <rPr>
            <sz val="11"/>
            <color indexed="81"/>
            <rFont val="Tahoma"/>
            <family val="2"/>
          </rPr>
          <t xml:space="preserve">- Amenzas - Debilidades </t>
        </r>
        <r>
          <rPr>
            <sz val="9"/>
            <color indexed="81"/>
            <rFont val="Tahoma"/>
            <family val="2"/>
          </rPr>
          <t xml:space="preserve"> </t>
        </r>
      </text>
    </comment>
    <comment ref="G26" authorId="0" shapeId="0" xr:uid="{00000000-0006-0000-0000-000004000000}">
      <text>
        <r>
          <rPr>
            <sz val="10"/>
            <color indexed="81"/>
            <rFont val="Tahoma"/>
            <family val="2"/>
          </rPr>
          <t xml:space="preserve">Enumerar situación no deseada por criticidad
</t>
        </r>
      </text>
    </comment>
    <comment ref="D27" authorId="0" shapeId="0" xr:uid="{00000000-0006-0000-0000-000005000000}">
      <text>
        <r>
          <rPr>
            <sz val="9"/>
            <color indexed="81"/>
            <rFont val="Tahoma"/>
            <family val="2"/>
          </rPr>
          <t>Población objetivo del Proceso: Ciudadanos, Usuarios, grupos de interes.</t>
        </r>
      </text>
    </comment>
    <comment ref="N27" authorId="0" shapeId="0" xr:uid="{00000000-0006-0000-0000-000006000000}">
      <text>
        <r>
          <rPr>
            <sz val="10"/>
            <color indexed="81"/>
            <rFont val="Tahoma"/>
            <family val="2"/>
          </rPr>
          <t>CAUSA: Elemento o factor que origina o da inició al riesgo o amenza.</t>
        </r>
        <r>
          <rPr>
            <b/>
            <sz val="11"/>
            <color indexed="81"/>
            <rFont val="Tahoma"/>
            <family val="2"/>
          </rPr>
          <t xml:space="preserve">
 DOFA                             </t>
        </r>
        <r>
          <rPr>
            <sz val="11"/>
            <color indexed="81"/>
            <rFont val="Tahoma"/>
            <family val="2"/>
          </rPr>
          <t xml:space="preserve">- Amenzas - Debilidades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Jenny Trujillo</author>
  </authors>
  <commentList>
    <comment ref="J27" authorId="0" shapeId="0" xr:uid="{00000000-0006-0000-0200-000001000000}">
      <text>
        <r>
          <rPr>
            <b/>
            <sz val="9"/>
            <color indexed="81"/>
            <rFont val="Tahoma"/>
            <family val="2"/>
          </rPr>
          <t>Jenny Trujillo:</t>
        </r>
        <r>
          <rPr>
            <sz val="9"/>
            <color indexed="81"/>
            <rFont val="Tahoma"/>
            <family val="2"/>
          </rPr>
          <t xml:space="preserve">
ecónomicos, personas, procesos, sistemas, tecnología, información.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scrdinvitado</author>
    <author>Jenny Trujillo</author>
  </authors>
  <commentList>
    <comment ref="O8" authorId="0" shapeId="0" xr:uid="{00000000-0006-0000-0300-00000100000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P8" authorId="0" shapeId="0" xr:uid="{00000000-0006-0000-0300-00000200000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Q8" authorId="0" shapeId="0" xr:uid="{00000000-0006-0000-0300-00000300000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R8" authorId="0" shapeId="0" xr:uid="{00000000-0006-0000-0300-00000400000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T8" authorId="0" shapeId="0" xr:uid="{00000000-0006-0000-0300-00000500000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V8" authorId="0" shapeId="0" xr:uid="{00000000-0006-0000-0300-00000600000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W8" authorId="1" shapeId="0" xr:uid="{00000000-0006-0000-0300-000007000000}">
      <text>
        <r>
          <rPr>
            <b/>
            <sz val="9"/>
            <color indexed="81"/>
            <rFont val="Tahoma"/>
            <family val="2"/>
          </rPr>
          <t>Aceptar el Riesgo:</t>
        </r>
        <r>
          <rPr>
            <sz val="9"/>
            <color indexed="81"/>
            <rFont val="Tahoma"/>
            <family val="2"/>
          </rPr>
          <t xml:space="preserve"> No se adopta ninguna medida que afecte la probabilidad o el impacto del riesgo.
</t>
        </r>
        <r>
          <rPr>
            <b/>
            <sz val="9"/>
            <color indexed="81"/>
            <rFont val="Tahoma"/>
            <family val="2"/>
          </rPr>
          <t xml:space="preserve">Reducir el Riesgo: </t>
        </r>
        <r>
          <rPr>
            <sz val="9"/>
            <color indexed="81"/>
            <rFont val="Tahoma"/>
            <family val="2"/>
          </rPr>
          <t xml:space="preserve">Se adoptan medidas para reducir la probabilidad o el impacto del riesgo, o ambos; por lo general conlleva a la implementación de controles.
</t>
        </r>
        <r>
          <rPr>
            <b/>
            <sz val="9"/>
            <color indexed="81"/>
            <rFont val="Tahoma"/>
            <family val="2"/>
          </rPr>
          <t xml:space="preserve">Evitar el Riesgo: </t>
        </r>
        <r>
          <rPr>
            <sz val="9"/>
            <color indexed="81"/>
            <rFont val="Tahoma"/>
            <family val="2"/>
          </rPr>
          <t xml:space="preserve">Se abandonan las actividades que dan lugar al riesgo, decidiendo no iniciar o no continuar con la actividad que causa el riesgo.
</t>
        </r>
        <r>
          <rPr>
            <b/>
            <sz val="9"/>
            <color indexed="81"/>
            <rFont val="Tahoma"/>
            <family val="2"/>
          </rPr>
          <t xml:space="preserve">Compartir el Riesgo: </t>
        </r>
        <r>
          <rPr>
            <sz val="9"/>
            <color indexed="81"/>
            <rFont val="Tahoma"/>
            <family val="2"/>
          </rPr>
          <t xml:space="preserve">Se reduce la probabilidad o el impacto del riesgo, transfiriendo o compartiendo una parte del riesgo. 
</t>
        </r>
        <r>
          <rPr>
            <b/>
            <sz val="9"/>
            <color indexed="81"/>
            <rFont val="Tahoma"/>
            <family val="2"/>
          </rPr>
          <t xml:space="preserv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scrdinvitado</author>
  </authors>
  <commentList>
    <comment ref="Z8" authorId="0" shapeId="0" xr:uid="{00000000-0006-0000-0500-000001000000}">
      <text>
        <r>
          <rPr>
            <b/>
            <sz val="9"/>
            <color indexed="81"/>
            <rFont val="Tahoma"/>
            <family val="2"/>
          </rPr>
          <t>scrdinvitado:</t>
        </r>
        <r>
          <rPr>
            <sz val="9"/>
            <color indexed="81"/>
            <rFont val="Tahoma"/>
            <family val="2"/>
          </rPr>
          <t xml:space="preserve">
Esta columna se diligencia automáticamente. Por favor no modificarla.</t>
        </r>
      </text>
    </comment>
    <comment ref="AA8" authorId="0" shapeId="0" xr:uid="{00000000-0006-0000-0500-000002000000}">
      <text>
        <r>
          <rPr>
            <b/>
            <sz val="9"/>
            <color indexed="81"/>
            <rFont val="Tahoma"/>
            <family val="2"/>
          </rPr>
          <t>scrdinvitado:</t>
        </r>
        <r>
          <rPr>
            <sz val="9"/>
            <color indexed="81"/>
            <rFont val="Tahoma"/>
            <family val="2"/>
          </rPr>
          <t xml:space="preserve">
Favor diligenciar esta columna con base en el cuadro de control (Celdas AB9 :AC12)</t>
        </r>
      </text>
    </comment>
    <comment ref="AB8" authorId="0" shapeId="0" xr:uid="{00000000-0006-0000-0500-00000300000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scrdinvitado</author>
  </authors>
  <commentList>
    <comment ref="B11" authorId="0" shapeId="0" xr:uid="{00000000-0006-0000-0800-000001000000}">
      <text>
        <r>
          <rPr>
            <b/>
            <sz val="9"/>
            <color indexed="81"/>
            <rFont val="Tahoma"/>
            <family val="2"/>
          </rPr>
          <t>scrdinvitado:</t>
        </r>
        <r>
          <rPr>
            <sz val="9"/>
            <color indexed="81"/>
            <rFont val="Tahoma"/>
            <family val="2"/>
          </rPr>
          <t xml:space="preserve">
Esta columna se diligencia automáticamente. Por favor no modificarla.</t>
        </r>
      </text>
    </comment>
    <comment ref="C11" authorId="0" shapeId="0" xr:uid="{00000000-0006-0000-0800-000002000000}">
      <text>
        <r>
          <rPr>
            <b/>
            <sz val="9"/>
            <color indexed="81"/>
            <rFont val="Tahoma"/>
            <family val="2"/>
          </rPr>
          <t>scrdinvitado:</t>
        </r>
        <r>
          <rPr>
            <sz val="9"/>
            <color indexed="81"/>
            <rFont val="Tahoma"/>
            <family val="2"/>
          </rPr>
          <t xml:space="preserve">
Esta columna se diligencia automáticamente. Por favor no modificarla.</t>
        </r>
      </text>
    </comment>
    <comment ref="D11" authorId="0" shapeId="0" xr:uid="{00000000-0006-0000-0800-000003000000}">
      <text>
        <r>
          <rPr>
            <b/>
            <sz val="9"/>
            <color indexed="81"/>
            <rFont val="Tahoma"/>
            <family val="2"/>
          </rPr>
          <t>scrdinvitado:</t>
        </r>
        <r>
          <rPr>
            <sz val="9"/>
            <color indexed="81"/>
            <rFont val="Tahoma"/>
            <family val="2"/>
          </rPr>
          <t xml:space="preserve">
Esta columna se diligencia automáticamente. Por favor no modificarla.</t>
        </r>
      </text>
    </comment>
    <comment ref="E11" authorId="0" shapeId="0" xr:uid="{00000000-0006-0000-0800-00000400000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scrdinvitado</author>
  </authors>
  <commentList>
    <comment ref="A10" authorId="0" shapeId="0" xr:uid="{00000000-0006-0000-0A00-000001000000}">
      <text>
        <r>
          <rPr>
            <b/>
            <sz val="9"/>
            <color indexed="81"/>
            <rFont val="Tahoma"/>
            <family val="2"/>
          </rPr>
          <t>scrdinvitado:</t>
        </r>
        <r>
          <rPr>
            <sz val="9"/>
            <color indexed="81"/>
            <rFont val="Tahoma"/>
            <family val="2"/>
          </rPr>
          <t xml:space="preserve">
Esta columna se diligencia automáticamente. Por favor no modificarla.</t>
        </r>
      </text>
    </comment>
    <comment ref="B10" authorId="0" shapeId="0" xr:uid="{00000000-0006-0000-0A00-000002000000}">
      <text>
        <r>
          <rPr>
            <b/>
            <sz val="9"/>
            <color indexed="81"/>
            <rFont val="Tahoma"/>
            <family val="2"/>
          </rPr>
          <t>scrdinvitado:</t>
        </r>
        <r>
          <rPr>
            <sz val="9"/>
            <color indexed="81"/>
            <rFont val="Tahoma"/>
            <family val="2"/>
          </rPr>
          <t xml:space="preserve">
Esta columna se diligencia automáticamente. Por favor no modificarla.</t>
        </r>
      </text>
    </comment>
    <comment ref="C10" authorId="0" shapeId="0" xr:uid="{00000000-0006-0000-0A00-000003000000}">
      <text>
        <r>
          <rPr>
            <b/>
            <sz val="9"/>
            <color indexed="81"/>
            <rFont val="Tahoma"/>
            <family val="2"/>
          </rPr>
          <t>scrdinvitado:</t>
        </r>
        <r>
          <rPr>
            <sz val="9"/>
            <color indexed="81"/>
            <rFont val="Tahoma"/>
            <family val="2"/>
          </rPr>
          <t xml:space="preserve">
Esta columna se diligencia automáticamente. Por favor no modificarla.</t>
        </r>
      </text>
    </comment>
    <comment ref="D10" authorId="0" shapeId="0" xr:uid="{00000000-0006-0000-0A00-000004000000}">
      <text>
        <r>
          <rPr>
            <b/>
            <sz val="9"/>
            <color indexed="81"/>
            <rFont val="Tahoma"/>
            <family val="2"/>
          </rPr>
          <t>scrdinvitado:</t>
        </r>
        <r>
          <rPr>
            <sz val="9"/>
            <color indexed="81"/>
            <rFont val="Tahoma"/>
            <family val="2"/>
          </rPr>
          <t xml:space="preserve">
Esta columna se diligencia automáticamente. Por favor no modificarla.</t>
        </r>
      </text>
    </comment>
    <comment ref="E10" authorId="0" shapeId="0" xr:uid="{00000000-0006-0000-0A00-000005000000}">
      <text>
        <r>
          <rPr>
            <b/>
            <sz val="9"/>
            <color indexed="81"/>
            <rFont val="Tahoma"/>
            <family val="2"/>
          </rPr>
          <t>scrdinvitado:</t>
        </r>
        <r>
          <rPr>
            <sz val="9"/>
            <color indexed="81"/>
            <rFont val="Tahoma"/>
            <family val="2"/>
          </rPr>
          <t xml:space="preserve">
Esta columna se diligencia automáticamente. Por favor no modificarla.</t>
        </r>
      </text>
    </comment>
    <comment ref="F10" authorId="0" shapeId="0" xr:uid="{00000000-0006-0000-0A00-000006000000}">
      <text>
        <r>
          <rPr>
            <b/>
            <sz val="9"/>
            <color indexed="81"/>
            <rFont val="Tahoma"/>
            <family val="2"/>
          </rPr>
          <t>scrdinvitado:</t>
        </r>
        <r>
          <rPr>
            <sz val="9"/>
            <color indexed="81"/>
            <rFont val="Tahoma"/>
            <family val="2"/>
          </rPr>
          <t xml:space="preserve">
Esta columna se diligencia automáticamente. Por favor no modificarla.</t>
        </r>
      </text>
    </comment>
    <comment ref="G10" authorId="0" shapeId="0" xr:uid="{00000000-0006-0000-0A00-000007000000}">
      <text>
        <r>
          <rPr>
            <b/>
            <sz val="9"/>
            <color indexed="81"/>
            <rFont val="Tahoma"/>
            <family val="2"/>
          </rPr>
          <t>scrdinvitado:</t>
        </r>
        <r>
          <rPr>
            <sz val="9"/>
            <color indexed="81"/>
            <rFont val="Tahoma"/>
            <family val="2"/>
          </rPr>
          <t xml:space="preserve">
Esta columna se diligencia automáticamente. Por favor no modificarla.</t>
        </r>
      </text>
    </comment>
    <comment ref="H10" authorId="0" shapeId="0" xr:uid="{00000000-0006-0000-0A00-000008000000}">
      <text>
        <r>
          <rPr>
            <b/>
            <sz val="9"/>
            <color indexed="81"/>
            <rFont val="Tahoma"/>
            <family val="2"/>
          </rPr>
          <t>scrdinvitado:</t>
        </r>
        <r>
          <rPr>
            <sz val="9"/>
            <color indexed="81"/>
            <rFont val="Tahoma"/>
            <family val="2"/>
          </rPr>
          <t xml:space="preserve">
Esta columna se diligencia automáticamente. Por favor no modificarla.</t>
        </r>
      </text>
    </comment>
    <comment ref="I10" authorId="0" shapeId="0" xr:uid="{00000000-0006-0000-0A00-000009000000}">
      <text>
        <r>
          <rPr>
            <b/>
            <sz val="9"/>
            <color indexed="81"/>
            <rFont val="Tahoma"/>
            <family val="2"/>
          </rPr>
          <t>scrdinvitado:</t>
        </r>
        <r>
          <rPr>
            <sz val="9"/>
            <color indexed="81"/>
            <rFont val="Tahoma"/>
            <family val="2"/>
          </rPr>
          <t xml:space="preserve">
Esta columna se diligencia automáticamente. Por favor no modificarla.</t>
        </r>
      </text>
    </comment>
    <comment ref="J10" authorId="0" shapeId="0" xr:uid="{00000000-0006-0000-0A00-00000A000000}">
      <text>
        <r>
          <rPr>
            <b/>
            <sz val="9"/>
            <color indexed="81"/>
            <rFont val="Tahoma"/>
            <family val="2"/>
          </rPr>
          <t>scrdinvitado:</t>
        </r>
        <r>
          <rPr>
            <sz val="9"/>
            <color indexed="81"/>
            <rFont val="Tahoma"/>
            <family val="2"/>
          </rPr>
          <t xml:space="preserve">
Esta columna se diligencia automáticamente. Por favor no modificarla.</t>
        </r>
      </text>
    </comment>
    <comment ref="K10" authorId="0" shapeId="0" xr:uid="{00000000-0006-0000-0A00-00000B000000}">
      <text>
        <r>
          <rPr>
            <b/>
            <sz val="9"/>
            <color indexed="81"/>
            <rFont val="Tahoma"/>
            <family val="2"/>
          </rPr>
          <t>scrdinvitado:</t>
        </r>
        <r>
          <rPr>
            <sz val="9"/>
            <color indexed="81"/>
            <rFont val="Tahoma"/>
            <family val="2"/>
          </rPr>
          <t xml:space="preserve">
Esta columna se diligencia automáticamente. Por favor no modificarla.</t>
        </r>
      </text>
    </comment>
    <comment ref="L10" authorId="0" shapeId="0" xr:uid="{00000000-0006-0000-0A00-00000C000000}">
      <text>
        <r>
          <rPr>
            <b/>
            <sz val="9"/>
            <color indexed="81"/>
            <rFont val="Tahoma"/>
            <family val="2"/>
          </rPr>
          <t>scrdinvitado:</t>
        </r>
        <r>
          <rPr>
            <sz val="9"/>
            <color indexed="81"/>
            <rFont val="Tahoma"/>
            <family val="2"/>
          </rPr>
          <t xml:space="preserve">
Esta columna se diligencia automáticamente. Por favor no modificarla.</t>
        </r>
      </text>
    </comment>
    <comment ref="M10" authorId="0" shapeId="0" xr:uid="{00000000-0006-0000-0A00-00000D000000}">
      <text>
        <r>
          <rPr>
            <b/>
            <sz val="9"/>
            <color indexed="81"/>
            <rFont val="Tahoma"/>
            <family val="2"/>
          </rPr>
          <t>scrdinvitado:</t>
        </r>
        <r>
          <rPr>
            <sz val="9"/>
            <color indexed="81"/>
            <rFont val="Tahoma"/>
            <family val="2"/>
          </rPr>
          <t xml:space="preserve">
Esta columna se diligencia automáticamente. Por favor no modificarla.</t>
        </r>
      </text>
    </comment>
    <comment ref="N10" authorId="0" shapeId="0" xr:uid="{00000000-0006-0000-0A00-00000E000000}">
      <text>
        <r>
          <rPr>
            <b/>
            <sz val="9"/>
            <color indexed="81"/>
            <rFont val="Tahoma"/>
            <family val="2"/>
          </rPr>
          <t>scrdinvitado:</t>
        </r>
        <r>
          <rPr>
            <sz val="9"/>
            <color indexed="81"/>
            <rFont val="Tahoma"/>
            <family val="2"/>
          </rPr>
          <t xml:space="preserve">
Esta columna se diligencia automáticamente. Por favor no modificarla.</t>
        </r>
      </text>
    </comment>
    <comment ref="O10" authorId="0" shapeId="0" xr:uid="{00000000-0006-0000-0A00-00000F00000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sharedStrings.xml><?xml version="1.0" encoding="utf-8"?>
<sst xmlns="http://schemas.openxmlformats.org/spreadsheetml/2006/main" count="1225" uniqueCount="723">
  <si>
    <t>CONSECUENCIA</t>
  </si>
  <si>
    <t>IMPACTO</t>
  </si>
  <si>
    <t>ZONA DE RIESGO INHERENTE</t>
  </si>
  <si>
    <t>Control Automatico</t>
  </si>
  <si>
    <t>Control Manual</t>
  </si>
  <si>
    <t>Puntaje</t>
  </si>
  <si>
    <t xml:space="preserve">IMPACTO </t>
  </si>
  <si>
    <t>ZONA DE RIESGO RESIDUAL</t>
  </si>
  <si>
    <t>Estratégico</t>
  </si>
  <si>
    <t>Insignificante</t>
  </si>
  <si>
    <t>Raro</t>
  </si>
  <si>
    <t>Operativo</t>
  </si>
  <si>
    <t>Menor</t>
  </si>
  <si>
    <t>Improbable</t>
  </si>
  <si>
    <t>Financiera</t>
  </si>
  <si>
    <t>Moderado</t>
  </si>
  <si>
    <t>Posible</t>
  </si>
  <si>
    <t>Cumplimiento</t>
  </si>
  <si>
    <t>Mayor</t>
  </si>
  <si>
    <t>Probable</t>
  </si>
  <si>
    <t>Tecnología</t>
  </si>
  <si>
    <t>Catastrófico</t>
  </si>
  <si>
    <t>Casi Seguro</t>
  </si>
  <si>
    <t>Corrupción</t>
  </si>
  <si>
    <t>tipo_riesgo</t>
  </si>
  <si>
    <t>Impacto</t>
  </si>
  <si>
    <t>Probabilidad</t>
  </si>
  <si>
    <t>PROBABILIDAD</t>
  </si>
  <si>
    <t>BAJO 4%</t>
  </si>
  <si>
    <t>BAJO 16%</t>
  </si>
  <si>
    <t>BAJO 8%</t>
  </si>
  <si>
    <t>BAJO 20%</t>
  </si>
  <si>
    <t>BAJO 13%</t>
  </si>
  <si>
    <t>MODERADO 24%</t>
  </si>
  <si>
    <t>MODERADO 28%</t>
  </si>
  <si>
    <t>MODERADO 32%</t>
  </si>
  <si>
    <t>MODERADO 36%</t>
  </si>
  <si>
    <t>ALTA 40%</t>
  </si>
  <si>
    <t>ALTA 44%</t>
  </si>
  <si>
    <t>ALTA 48%</t>
  </si>
  <si>
    <t>ALTA 52%</t>
  </si>
  <si>
    <t>ALTA 56%</t>
  </si>
  <si>
    <t>ALTA 60%</t>
  </si>
  <si>
    <t>ALTA 64%</t>
  </si>
  <si>
    <t>ALTA 68%</t>
  </si>
  <si>
    <t>EXTREMA 72%</t>
  </si>
  <si>
    <t>EXTREMA 76%</t>
  </si>
  <si>
    <t>EXTREMA 80%</t>
  </si>
  <si>
    <t>EXTREMA 84%</t>
  </si>
  <si>
    <t>EXTREMA 88%</t>
  </si>
  <si>
    <t>EXTREMA 92%</t>
  </si>
  <si>
    <t>EXTREMA 96%</t>
  </si>
  <si>
    <t>EXTREMA 100%</t>
  </si>
  <si>
    <t>ZONA</t>
  </si>
  <si>
    <t>SI</t>
  </si>
  <si>
    <t>CALIFICACION DE CONTROLES</t>
  </si>
  <si>
    <t>NO</t>
  </si>
  <si>
    <t>1. Diario</t>
  </si>
  <si>
    <t>2. Semanal</t>
  </si>
  <si>
    <t>3. Quincenal</t>
  </si>
  <si>
    <t>4. Mensual</t>
  </si>
  <si>
    <t>5. Bimensual</t>
  </si>
  <si>
    <t>6. Trimestral</t>
  </si>
  <si>
    <t>7. Semestral</t>
  </si>
  <si>
    <t>8. Anual</t>
  </si>
  <si>
    <t>9. Por Demanda</t>
  </si>
  <si>
    <t>Frecuencia Control</t>
  </si>
  <si>
    <t>Valor</t>
  </si>
  <si>
    <t>Valoracion</t>
  </si>
  <si>
    <t>Frecuencia Diario, Semanal</t>
  </si>
  <si>
    <t>Frecuencia Quincenal, Mensual, Bimensual, Trimestral,Semestral</t>
  </si>
  <si>
    <t>Frecuencia anual, demanda</t>
  </si>
  <si>
    <t>R1</t>
  </si>
  <si>
    <t>Opciones de Manejo</t>
  </si>
  <si>
    <t>REDUCIRLO O MITIGARLO</t>
  </si>
  <si>
    <t>ASUMIR</t>
  </si>
  <si>
    <t>EVITAR</t>
  </si>
  <si>
    <t>Mejoramiento Continuo</t>
  </si>
  <si>
    <t>Dirección</t>
  </si>
  <si>
    <t>Apoyo</t>
  </si>
  <si>
    <t>Evaluación</t>
  </si>
  <si>
    <t>Proceso/Subproceso</t>
  </si>
  <si>
    <t>Planeación</t>
  </si>
  <si>
    <t>Participación/Gestión del Emprendimiento Cultural</t>
  </si>
  <si>
    <t>Participación/Fomento a la Gestión Cultural Regional</t>
  </si>
  <si>
    <t>Participación/Apoyo a proyectos culturales y artísticos del Programa Nacional de Concertación</t>
  </si>
  <si>
    <t>Participación/Estímulos a la Creación e Investigación</t>
  </si>
  <si>
    <t>Creación y Memoria/Gestión del Patrimonio Bibliográfico</t>
  </si>
  <si>
    <t xml:space="preserve">Creación y Memoria/Gestión de la Actividad Artística    </t>
  </si>
  <si>
    <t>Creación y Memoria/Gestión del Desarrollo Artístico e Industrial de la Cinematografía</t>
  </si>
  <si>
    <t>Creación y Memoria/Gestión creación y consolidación de infraestructura cultural</t>
  </si>
  <si>
    <t>Creación y Memoria/Gestión del Patrimonio Cultural</t>
  </si>
  <si>
    <t>Creación y Memoria/Gestión de Museos   </t>
  </si>
  <si>
    <t>Dialogo Cultura/Gestión de la comunicación y divulgación cultural</t>
  </si>
  <si>
    <t>Dialogo Cultura/Gestión de la Inclusión de la diversidad étnica y cultural</t>
  </si>
  <si>
    <t>Gestión Documental</t>
  </si>
  <si>
    <t>Gestión Humana</t>
  </si>
  <si>
    <t>Contratación- Adquisición de  Bienes y Servicios</t>
  </si>
  <si>
    <t>Gestión Financiera y Contable</t>
  </si>
  <si>
    <t>Sistemas y Recursos Administrativos</t>
  </si>
  <si>
    <t>Asesoría Jurídica</t>
  </si>
  <si>
    <t>Grupo de Prensa y Divulgacion</t>
  </si>
  <si>
    <t>Oficina de Control Interno</t>
  </si>
  <si>
    <t>Grupo de Atención al Ciudadano</t>
  </si>
  <si>
    <t>Dirección de Fomento Regional</t>
  </si>
  <si>
    <t>Grupo de Emprendimiento Cultural</t>
  </si>
  <si>
    <t>Grupo Programa Nacional de Concertación</t>
  </si>
  <si>
    <t>Grupo Programa Nacional de Estimulos</t>
  </si>
  <si>
    <t>Biblioteca Nacional</t>
  </si>
  <si>
    <t>Dirección de Artes</t>
  </si>
  <si>
    <t>Dirección de Cinematografía</t>
  </si>
  <si>
    <t>Dirección de Patrimonio</t>
  </si>
  <si>
    <t>Grupo de Infraestructura Cultural</t>
  </si>
  <si>
    <t xml:space="preserve">Museo Nacional </t>
  </si>
  <si>
    <t>Grupo Programa Fortalecimiento a Museos</t>
  </si>
  <si>
    <t>Dirección de Poblaciones</t>
  </si>
  <si>
    <t>Grupo de Gestion Documental</t>
  </si>
  <si>
    <t>Grupo de Gestion Humana</t>
  </si>
  <si>
    <t>Grupo de Contratos y Convenios</t>
  </si>
  <si>
    <t>Grupo de Gestion Financiera</t>
  </si>
  <si>
    <t>Grupo de Gestion Administrativa y de Servicios</t>
  </si>
  <si>
    <t>Grupo de Gestion de Sistemas e Informatica</t>
  </si>
  <si>
    <t>Oficina Asesora Juridica</t>
  </si>
  <si>
    <t>Grupo de Control Interno Disciplinario</t>
  </si>
  <si>
    <t>Dirección de Comunicaciones</t>
  </si>
  <si>
    <t>Tipo</t>
  </si>
  <si>
    <t>Museo Santa Clara</t>
  </si>
  <si>
    <t>Museo de la Independencia</t>
  </si>
  <si>
    <t>Museo Quinta Bolivar</t>
  </si>
  <si>
    <t>Participación</t>
  </si>
  <si>
    <t>Dependencia</t>
  </si>
  <si>
    <t xml:space="preserve">Oficina Asesora de Planeación </t>
  </si>
  <si>
    <t>Museo Arte Colonial</t>
  </si>
  <si>
    <t>Tipo de Control</t>
  </si>
  <si>
    <t>Preventivos</t>
  </si>
  <si>
    <t>Detectivos</t>
  </si>
  <si>
    <t>Correctivos</t>
  </si>
  <si>
    <t>Estan documentados, formalizados  y actualizados los controles</t>
  </si>
  <si>
    <t>Se cuenta con registros que evidencien la ejecución y
seguimiento del control(es)</t>
  </si>
  <si>
    <t>Está(n) definido(s) el(los) responsable(s) de la
ejecución del control (es) y del seguimiento</t>
  </si>
  <si>
    <t>En el tiempo que lleva el (los) control (es) ha
demostrado ser efectiva</t>
  </si>
  <si>
    <t>Prestación_del_Servicio</t>
  </si>
  <si>
    <t>CONTROL</t>
  </si>
  <si>
    <t>R3</t>
  </si>
  <si>
    <t>R4</t>
  </si>
  <si>
    <t>R2</t>
  </si>
  <si>
    <t>R5</t>
  </si>
  <si>
    <t>C1</t>
  </si>
  <si>
    <t>C2</t>
  </si>
  <si>
    <t>CONTROLES
(ID CONTROL)</t>
  </si>
  <si>
    <t>IMPACTO (L3)</t>
  </si>
  <si>
    <t>PROBABILIDAD (J3)</t>
  </si>
  <si>
    <t>RIESGO INHERENTE</t>
  </si>
  <si>
    <t>RIESGO RESIDUAL</t>
  </si>
  <si>
    <t>DEBILIDADES</t>
  </si>
  <si>
    <t>AMENAZAS</t>
  </si>
  <si>
    <t>%</t>
  </si>
  <si>
    <t>R6</t>
  </si>
  <si>
    <t>R7</t>
  </si>
  <si>
    <t>R8</t>
  </si>
  <si>
    <t>R9</t>
  </si>
  <si>
    <t>R10</t>
  </si>
  <si>
    <t>INSIGNIFICANTE</t>
  </si>
  <si>
    <t>MENOR</t>
  </si>
  <si>
    <t>MODERADO</t>
  </si>
  <si>
    <t>MAYOR</t>
  </si>
  <si>
    <t>CATASTROFICO</t>
  </si>
  <si>
    <t>RARO</t>
  </si>
  <si>
    <t>IMPROBABLE</t>
  </si>
  <si>
    <t>POSIBLE</t>
  </si>
  <si>
    <t>PROBABLE</t>
  </si>
  <si>
    <t>CASI SEGURO</t>
  </si>
  <si>
    <t>ANTES DE CONTROLES</t>
  </si>
  <si>
    <t>DESPUES DE CONTROLES</t>
  </si>
  <si>
    <t>Imagen</t>
  </si>
  <si>
    <t>Activo_Información</t>
  </si>
  <si>
    <t>RIESGO</t>
  </si>
  <si>
    <t>CAUSA</t>
  </si>
  <si>
    <t xml:space="preserve">ACCION </t>
  </si>
  <si>
    <t>TAREAS</t>
  </si>
  <si>
    <t>EJECUCION TAREAS</t>
  </si>
  <si>
    <t>% AVANCE</t>
  </si>
  <si>
    <t>DESCRIPCION DEL AVANCE</t>
  </si>
  <si>
    <t>PLAN DE MANEJO</t>
  </si>
  <si>
    <t>PLAN MANEJO</t>
  </si>
  <si>
    <t xml:space="preserve">ZONA RIESGO RESIDUAL </t>
  </si>
  <si>
    <t>SE PRESENTO EL EVENTO</t>
  </si>
  <si>
    <t>AVISO ALERTA</t>
  </si>
  <si>
    <t>DESCRIPCION EVENTO</t>
  </si>
  <si>
    <t>MEDIO DE VERIFICACION</t>
  </si>
  <si>
    <t>FECHA INICIO</t>
  </si>
  <si>
    <t>FECHA FINALIZACION</t>
  </si>
  <si>
    <t>CAUSAS</t>
  </si>
  <si>
    <t>ID</t>
  </si>
  <si>
    <t>CONTROLES</t>
  </si>
  <si>
    <t>RESPONSABLE
SEGUIMIENTO</t>
  </si>
  <si>
    <t>RESPOSABLE SEGUIMIENTO</t>
  </si>
  <si>
    <t>OPCIONES DE MANEJO</t>
  </si>
  <si>
    <t>CALIFICACIÓN CONTROLES
PROBABILIDAD</t>
  </si>
  <si>
    <t>CALIFICACIÓN CONTROLES IMPACTO</t>
  </si>
  <si>
    <r>
      <rPr>
        <b/>
        <sz val="12"/>
        <rFont val="Calibri"/>
        <family val="2"/>
      </rPr>
      <t>Página</t>
    </r>
    <r>
      <rPr>
        <sz val="12"/>
        <rFont val="Calibri"/>
        <family val="2"/>
      </rPr>
      <t xml:space="preserve"> 1 de 6</t>
    </r>
  </si>
  <si>
    <r>
      <rPr>
        <b/>
        <sz val="12"/>
        <rFont val="Calibri"/>
        <family val="2"/>
      </rPr>
      <t>Página</t>
    </r>
    <r>
      <rPr>
        <sz val="12"/>
        <rFont val="Calibri"/>
        <family val="2"/>
      </rPr>
      <t xml:space="preserve"> 2 de 6</t>
    </r>
  </si>
  <si>
    <r>
      <rPr>
        <b/>
        <sz val="12"/>
        <rFont val="Calibri"/>
        <family val="2"/>
      </rPr>
      <t>Página</t>
    </r>
    <r>
      <rPr>
        <sz val="12"/>
        <rFont val="Calibri"/>
        <family val="2"/>
      </rPr>
      <t xml:space="preserve"> 3 de 6</t>
    </r>
  </si>
  <si>
    <r>
      <rPr>
        <b/>
        <sz val="12"/>
        <rFont val="Calibri"/>
        <family val="2"/>
      </rPr>
      <t>Página</t>
    </r>
    <r>
      <rPr>
        <sz val="12"/>
        <rFont val="Calibri"/>
        <family val="2"/>
      </rPr>
      <t xml:space="preserve"> 4 de 6</t>
    </r>
  </si>
  <si>
    <r>
      <rPr>
        <b/>
        <sz val="12"/>
        <rFont val="Calibri"/>
        <family val="2"/>
      </rPr>
      <t>Página</t>
    </r>
    <r>
      <rPr>
        <sz val="12"/>
        <rFont val="Calibri"/>
        <family val="2"/>
      </rPr>
      <t xml:space="preserve"> 5 de 6</t>
    </r>
  </si>
  <si>
    <t>TRANSFERIR O COMPARTIR</t>
  </si>
  <si>
    <t>TIPO DE PROCESO</t>
  </si>
  <si>
    <t>ID RIESGO</t>
  </si>
  <si>
    <t>ID CONTROL</t>
  </si>
  <si>
    <t>AFECTA IMPACTO</t>
  </si>
  <si>
    <t>AFECTA PROBABILIDAD</t>
  </si>
  <si>
    <t>PUNTAJE</t>
  </si>
  <si>
    <t>ID_RIESGO</t>
  </si>
  <si>
    <t>ACCIÓN</t>
  </si>
  <si>
    <t>TRATAMIENTO</t>
  </si>
  <si>
    <t>FECHA FINAL</t>
  </si>
  <si>
    <t>MATERIALIZACIÓN RIESGO</t>
  </si>
  <si>
    <t>VERSION</t>
  </si>
  <si>
    <t>FECHA</t>
  </si>
  <si>
    <t>Seguimiento y Monitoreo</t>
  </si>
  <si>
    <t>Elaboró</t>
  </si>
  <si>
    <t>Revisó</t>
  </si>
  <si>
    <t>Nombre</t>
  </si>
  <si>
    <t>Cargo</t>
  </si>
  <si>
    <t>Fecha</t>
  </si>
  <si>
    <t>MAPA DE RIESGOS</t>
  </si>
  <si>
    <t>Teatro Colon</t>
  </si>
  <si>
    <t>SITUACION DE RIESGO</t>
  </si>
  <si>
    <t>Despacho Ministro /Asuntos Internacionales</t>
  </si>
  <si>
    <t>Página 6 de 6</t>
  </si>
  <si>
    <t xml:space="preserve">MAPA DE RIESGOS DE GESTIÓN Y CORRUPCIÓN </t>
  </si>
  <si>
    <t xml:space="preserve">Código: </t>
  </si>
  <si>
    <t>FR-01-PR-MEJ-05</t>
  </si>
  <si>
    <t>Versión:</t>
  </si>
  <si>
    <t>Fecha:</t>
  </si>
  <si>
    <t>RAZÓN DE LA ACTUALIZACION</t>
  </si>
  <si>
    <t>Se elaborá manual MN-01-PR-MEJ-05 Metodología administración de riesgos de gestión - corrupción  y formato FR-01-PR-MEJ-05 para su respectivo seguimiento.</t>
  </si>
  <si>
    <t>Enero del 2019</t>
  </si>
  <si>
    <t>Se actualiza los riesgos de la Secretaría de Cultura, Recreación y Deporte con el fin de unificar  riesgos de gestión y corrupción en cumplimiento de la actualizacion de los lineamiento de administración de riesgos.</t>
  </si>
  <si>
    <t>PROCESO</t>
  </si>
  <si>
    <t>RESPONSABLE DEL PROCESO</t>
  </si>
  <si>
    <t xml:space="preserve"> EXTERNOS</t>
  </si>
  <si>
    <t xml:space="preserve"> INTERNOS</t>
  </si>
  <si>
    <t>FACTORES</t>
  </si>
  <si>
    <t>DEPENDENCIA</t>
  </si>
  <si>
    <t>Misional</t>
  </si>
  <si>
    <t>Direccionamiento Estratégico</t>
  </si>
  <si>
    <t>Comunicaciones</t>
  </si>
  <si>
    <t>Mejora Continua</t>
  </si>
  <si>
    <t>Fomento</t>
  </si>
  <si>
    <t>Transformaciones Culturales</t>
  </si>
  <si>
    <t>Formalización de Entidades sin ánimo de lucro</t>
  </si>
  <si>
    <t>Gestión Financiera</t>
  </si>
  <si>
    <t>Gestión Jurídica</t>
  </si>
  <si>
    <t>Gestión de Tic</t>
  </si>
  <si>
    <t>Atención al Ciudadano</t>
  </si>
  <si>
    <t>Gestión Documental, de Recursos Físicos y Servicios Generales</t>
  </si>
  <si>
    <r>
      <t xml:space="preserve">SOCIALES 
</t>
    </r>
    <r>
      <rPr>
        <sz val="14"/>
        <rFont val="Cambria"/>
        <family val="1"/>
        <scheme val="major"/>
      </rPr>
      <t>( Demografía, responsabilidad social, orden público).</t>
    </r>
  </si>
  <si>
    <r>
      <t xml:space="preserve">POLÍTICOS
</t>
    </r>
    <r>
      <rPr>
        <sz val="14"/>
        <rFont val="Cambria"/>
        <family val="1"/>
        <scheme val="major"/>
      </rPr>
      <t>(Cambios de gobierno, legislación, políticas públicas, regulación).</t>
    </r>
  </si>
  <si>
    <r>
      <t xml:space="preserve">ECONÓMICOS
</t>
    </r>
    <r>
      <rPr>
        <sz val="14"/>
        <rFont val="Cambria"/>
        <family val="1"/>
        <scheme val="major"/>
      </rPr>
      <t>(Disponibilidad de capital, liquidez, mercados financieros, desempleo, competencia).</t>
    </r>
  </si>
  <si>
    <r>
      <t xml:space="preserve">TECNOLÓGICOS
</t>
    </r>
    <r>
      <rPr>
        <sz val="14"/>
        <rFont val="Cambria"/>
        <family val="1"/>
        <scheme val="major"/>
      </rPr>
      <t>(Avances en tecnología, acceso a sistemas de información
externos, gobierno en línea)</t>
    </r>
  </si>
  <si>
    <r>
      <t xml:space="preserve">MEDIO AMBIENTALES 
</t>
    </r>
    <r>
      <rPr>
        <sz val="14"/>
        <rFont val="Cambria"/>
        <family val="1"/>
        <scheme val="major"/>
      </rPr>
      <t>(Emisiones y residuos, energía, catástrofes naturales, desarrollo sostenible).</t>
    </r>
  </si>
  <si>
    <r>
      <t xml:space="preserve">COMUNICACIÓN EXTERNA
 </t>
    </r>
    <r>
      <rPr>
        <sz val="14"/>
        <rFont val="Cambria"/>
        <family val="1"/>
        <scheme val="major"/>
      </rPr>
      <t>(Mecanismos utilizados para entrar en contacto con los usuarios o ciudadanos, canales establecidos para que el mismo se comunique con la entidad).</t>
    </r>
  </si>
  <si>
    <r>
      <t xml:space="preserve">FINANCIEROS
 </t>
    </r>
    <r>
      <rPr>
        <sz val="14"/>
        <rFont val="Cambria"/>
        <family val="1"/>
        <scheme val="major"/>
      </rPr>
      <t>(Presupuesto de funcionamiento, recursos de inversión, infraestructura, capacidad instalada).</t>
    </r>
  </si>
  <si>
    <r>
      <t xml:space="preserve">PERSONAL 
</t>
    </r>
    <r>
      <rPr>
        <sz val="14"/>
        <rFont val="Cambria"/>
        <family val="1"/>
        <scheme val="major"/>
      </rPr>
      <t>(Competencia del personal, disponibilidad del personal, seguridad y salud ocupacional).</t>
    </r>
  </si>
  <si>
    <r>
      <t xml:space="preserve">PROCESOS
</t>
    </r>
    <r>
      <rPr>
        <sz val="14"/>
        <rFont val="Cambria"/>
        <family val="1"/>
        <scheme val="major"/>
      </rPr>
      <t>(Capacidad, diseño, ejecución, proveedores, entradas, salidas, gestión del conocimiento).</t>
    </r>
  </si>
  <si>
    <r>
      <t xml:space="preserve">TECNOLOGÍA 
</t>
    </r>
    <r>
      <rPr>
        <sz val="14"/>
        <rFont val="Cambria"/>
        <family val="1"/>
        <scheme val="major"/>
      </rPr>
      <t>(Integridad de datos, disponibilidad de datos y sistemas, desarrollo, producción, mantenimiento de sistemas de información).</t>
    </r>
  </si>
  <si>
    <r>
      <t xml:space="preserve">ESTRATÉGICOS 
</t>
    </r>
    <r>
      <rPr>
        <sz val="14"/>
        <rFont val="Cambria"/>
        <family val="1"/>
        <scheme val="major"/>
      </rPr>
      <t>(Direccionamiento estratégico, planeación institucional, liderazgo, trabajo en equipo y Legal).</t>
    </r>
  </si>
  <si>
    <r>
      <t xml:space="preserve">COMUNICACIÓN INTERNA
 </t>
    </r>
    <r>
      <rPr>
        <sz val="14"/>
        <rFont val="Cambria"/>
        <family val="1"/>
        <scheme val="major"/>
      </rPr>
      <t>(Canales utilizados y su efectividad, flujo de la información necesaria para el desarrollo de las operaciones).</t>
    </r>
  </si>
  <si>
    <r>
      <t xml:space="preserve">DISEÑO DEL PROCESO
 </t>
    </r>
    <r>
      <rPr>
        <sz val="14"/>
        <rFont val="Cambria"/>
        <family val="1"/>
        <scheme val="major"/>
      </rPr>
      <t>(Claridad en la descripción del alcance y objetivo del proceso).</t>
    </r>
  </si>
  <si>
    <r>
      <t xml:space="preserve">INTERACCIONES CON OTROS PROCESOS
 </t>
    </r>
    <r>
      <rPr>
        <sz val="14"/>
        <rFont val="Cambria"/>
        <family val="1"/>
        <scheme val="major"/>
      </rPr>
      <t>(Relación precisa con otros procesos en cuanto a insumos, proveedores, productos, usuarios o clientes).</t>
    </r>
  </si>
  <si>
    <r>
      <t xml:space="preserve">TRANSVERSALIDAD
 </t>
    </r>
    <r>
      <rPr>
        <sz val="14"/>
        <rFont val="Cambria"/>
        <family val="1"/>
        <scheme val="major"/>
      </rPr>
      <t>(Procesos que determinan lineamientos necesarios para el desarrollo de todos los procesos de la entidad).</t>
    </r>
  </si>
  <si>
    <r>
      <t xml:space="preserve">PROCEDIMIENTOS ASOCIADOS </t>
    </r>
    <r>
      <rPr>
        <sz val="14"/>
        <rFont val="Cambria"/>
        <family val="1"/>
        <scheme val="major"/>
      </rPr>
      <t xml:space="preserve">
(Pertinencia en los procedimientos que desarrollan los procesos).</t>
    </r>
  </si>
  <si>
    <r>
      <t xml:space="preserve">RESPONSABLES DEL PROCESO
 </t>
    </r>
    <r>
      <rPr>
        <sz val="14"/>
        <rFont val="Cambria"/>
        <family val="1"/>
        <scheme val="major"/>
      </rPr>
      <t>(Grado de autoridad y responsabilidad de los funcionarios frente al proceso)</t>
    </r>
    <r>
      <rPr>
        <b/>
        <sz val="14"/>
        <rFont val="Cambria"/>
        <family val="1"/>
        <scheme val="major"/>
      </rPr>
      <t>.</t>
    </r>
  </si>
  <si>
    <r>
      <t xml:space="preserve">COMUNICACIÓN ENTRE LOS PROCESOS
 </t>
    </r>
    <r>
      <rPr>
        <sz val="14"/>
        <rFont val="Cambria"/>
        <family val="1"/>
        <scheme val="major"/>
      </rPr>
      <t>(Efectividad en los flujos de información determinados en la interacción de los procesos).</t>
    </r>
  </si>
  <si>
    <t>TIPOLOGÍA DE RIESGOS</t>
  </si>
  <si>
    <t>TIPO PROCESO</t>
  </si>
  <si>
    <t>Gerenciales</t>
  </si>
  <si>
    <t>Financieros</t>
  </si>
  <si>
    <t xml:space="preserve">Mayor </t>
  </si>
  <si>
    <t>Dirección de Planeación</t>
  </si>
  <si>
    <t>Oficina Asesora de Comunicaciones</t>
  </si>
  <si>
    <t>Dirección de Fomento</t>
  </si>
  <si>
    <t>Dirección de Cultura Ciudadana</t>
  </si>
  <si>
    <t>Trasnformaciones Culturales</t>
  </si>
  <si>
    <t>Dirección de Lectura y Bibliotecas</t>
  </si>
  <si>
    <t>Dirección de Asusntos Locales</t>
  </si>
  <si>
    <t>Participación y Dialogo Social</t>
  </si>
  <si>
    <t>Dirección de Arte, Cultura y Patrimonio</t>
  </si>
  <si>
    <t>Gestión de la Infraestructura Cultural y Patrimonial</t>
  </si>
  <si>
    <t>Dirección de Persona Jurídicas</t>
  </si>
  <si>
    <t>Dirección de Gestión Corporativa</t>
  </si>
  <si>
    <t>Grupo Interno de Recursos Financieros</t>
  </si>
  <si>
    <t>Grupo Interno de Recursos Físicos</t>
  </si>
  <si>
    <t>Grupo Interno de Recursos Humanos</t>
  </si>
  <si>
    <t>Gestión de Talento Humano</t>
  </si>
  <si>
    <t>Grupo Interno de Sistemas</t>
  </si>
  <si>
    <t>Oficina Asesora Jurídica</t>
  </si>
  <si>
    <t>Oficina de Control Iinterno Disciplinario</t>
  </si>
  <si>
    <t>Oficina de Control interno</t>
  </si>
  <si>
    <t>Seguimiento y Evaluación de la Gestión</t>
  </si>
  <si>
    <t>Control Disciplinario</t>
  </si>
  <si>
    <t>¿EN QUE DOCUMENTO, SE EVIDENCIA EL CONTROL?</t>
  </si>
  <si>
    <t>¿Existe un responsable asignado a la ejecución del control?</t>
  </si>
  <si>
    <t>Asignado</t>
  </si>
  <si>
    <t>No asignado</t>
  </si>
  <si>
    <t>¿El responsable tiene la autoridad y adecuada segregación de funciones en la ejecución del control?</t>
  </si>
  <si>
    <t>¿La oportunidad en que se ejecuta el control ayuda a prevenir la mitigación del riesgo o a detectar la materialización del riesgo de manera oportuna?</t>
  </si>
  <si>
    <t>Oportuna</t>
  </si>
  <si>
    <t>Inoportuna</t>
  </si>
  <si>
    <t>¿Las actividades que se desarrollan en el control realmente buscan por si sola prevenir o detectar las causas que pueden dar origen al riesgo, ejemplo Verificar, Validar Cotejar, Comparar, Revisar, ¿etc.?</t>
  </si>
  <si>
    <t>Prevenir</t>
  </si>
  <si>
    <t>No es un control</t>
  </si>
  <si>
    <t xml:space="preserve"> Detectar</t>
  </si>
  <si>
    <t>¿La fuente de información que se utiliza en el desarrollo del control es información confiable que permita mitigar el riesgo?</t>
  </si>
  <si>
    <t>No confiable</t>
  </si>
  <si>
    <t>Confiable</t>
  </si>
  <si>
    <t>¿Las observaciones, desviaciones o diferencias identificadas como resultados de la ejecución del control son investigadas y resueltas de manera oportuna?</t>
  </si>
  <si>
    <t>Se investigan y resuelven oportunamente</t>
  </si>
  <si>
    <t>No se investigan y resuelven oportunamente.</t>
  </si>
  <si>
    <t>¿Se deja evidencia o rastro de la ejecución del control, que permita a cualquier tercero con la evidencia, llegar a la misma conclusión?</t>
  </si>
  <si>
    <t>Completa</t>
  </si>
  <si>
    <t xml:space="preserve">Incompleta </t>
  </si>
  <si>
    <t xml:space="preserve"> No existente</t>
  </si>
  <si>
    <t>Operativos</t>
  </si>
  <si>
    <t>Estrategicos</t>
  </si>
  <si>
    <t>Imagen_o_Reputacional</t>
  </si>
  <si>
    <t>Corrupcion</t>
  </si>
  <si>
    <t>Tecnologicos</t>
  </si>
  <si>
    <t>Partiendo del contexto de la entidad "FT-01-DES-EST Conocimiento y contexto de la Organización para el Direccionamiento Estratégico" y el mapeo de cada uno de los procesos,  se analiza las amenzas y debilidades que pueden generar situación de riesgo, teniendo en cuenta los objetivos estratégicos y de proceso de la entidad, a nivel de Contexto interno, externo y del Proceso.</t>
  </si>
  <si>
    <t>CONTEXTO ESTRATÉGICO DE LOS PROCESO</t>
  </si>
  <si>
    <t>C3</t>
  </si>
  <si>
    <t>MATRIZ DEFINICIÓN DE LOS RIEGOS DE CORRUPCIÓN</t>
  </si>
  <si>
    <t>Criterios para calificar el Impacto - Riesgos de Corrupción</t>
  </si>
  <si>
    <t>No.</t>
  </si>
  <si>
    <t xml:space="preserve"> Riesgo</t>
  </si>
  <si>
    <t>Acción u omisión</t>
  </si>
  <si>
    <t>Uso del poder</t>
  </si>
  <si>
    <t>Beneficio a terceros</t>
  </si>
  <si>
    <t>Preguntas: Si el riesgo de corrupción se materializa podría…</t>
  </si>
  <si>
    <t>1=Si / 0=No</t>
  </si>
  <si>
    <t>¿Afectar al grupo de funcionarios del proceso?</t>
  </si>
  <si>
    <r>
      <t xml:space="preserve">Responder afirmativamente de UNO a CINCO pregunta(s) genera un impacto </t>
    </r>
    <r>
      <rPr>
        <b/>
        <sz val="11"/>
        <color theme="1"/>
        <rFont val="Calibri"/>
        <family val="2"/>
        <scheme val="minor"/>
      </rPr>
      <t>moderado</t>
    </r>
    <r>
      <rPr>
        <sz val="11"/>
        <color theme="1"/>
        <rFont val="Calibri"/>
        <family val="2"/>
        <scheme val="minor"/>
      </rPr>
      <t xml:space="preserve">.                                                                          Responder afirmativamente de SEIS a ONCE preguntas genera un impacto </t>
    </r>
    <r>
      <rPr>
        <b/>
        <sz val="11"/>
        <color theme="1"/>
        <rFont val="Calibri"/>
        <family val="2"/>
        <scheme val="minor"/>
      </rPr>
      <t>mayor</t>
    </r>
    <r>
      <rPr>
        <sz val="11"/>
        <color theme="1"/>
        <rFont val="Calibri"/>
        <family val="2"/>
        <scheme val="minor"/>
      </rPr>
      <t xml:space="preserve">.                                                                                       Responder afirmativamente de DOCE a DIECINUEVE preguntas genera un impacto </t>
    </r>
    <r>
      <rPr>
        <b/>
        <sz val="11"/>
        <color theme="1"/>
        <rFont val="Calibri"/>
        <family val="2"/>
        <scheme val="minor"/>
      </rPr>
      <t>catastrófico.</t>
    </r>
  </si>
  <si>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</si>
  <si>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</si>
  <si>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</si>
  <si>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</si>
  <si>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</si>
  <si>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</si>
  <si>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</si>
  <si>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</si>
  <si>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</si>
  <si>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</si>
  <si>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</si>
  <si>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</si>
  <si>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</si>
  <si>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</si>
  <si>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</si>
  <si>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</si>
  <si>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</si>
  <si>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Acción u omisión + uso del poder + desviación de la gestión de lo público + el beneficio a terceros</t>
  </si>
  <si>
    <t>¿Generar daño ambiental?</t>
  </si>
  <si>
    <t>TOTAL</t>
  </si>
  <si>
    <t xml:space="preserve">Rango Calificación del Diseño
</t>
  </si>
  <si>
    <t>Fuerte</t>
  </si>
  <si>
    <t>Calificación entre 96 y 100</t>
  </si>
  <si>
    <t>Calificación entre 86 y 95</t>
  </si>
  <si>
    <t>Débil</t>
  </si>
  <si>
    <t>Calificación entre 0 y 85</t>
  </si>
  <si>
    <t xml:space="preserve">Rango Calificación de la ejecución
</t>
  </si>
  <si>
    <t>Rango Calificación de la Ejecución</t>
  </si>
  <si>
    <t>Opción de Respuesta al Criterio de Evaluación</t>
  </si>
  <si>
    <t>El control se ejecuta de manera consistente por parte del responsable</t>
  </si>
  <si>
    <t>El control se ejecuta algunas veces por parte del responsable</t>
  </si>
  <si>
    <t>El control no se ejecuta por parte del responsable</t>
  </si>
  <si>
    <t>FUERTE</t>
  </si>
  <si>
    <t>DÉBIL</t>
  </si>
  <si>
    <t>Adecuado</t>
  </si>
  <si>
    <t>Inadecuado</t>
  </si>
  <si>
    <t>Preventivo</t>
  </si>
  <si>
    <t>Detectivo</t>
  </si>
  <si>
    <t xml:space="preserve">¿Las actividades que se desarrollan en el control realmente buscan por si sola prevenir o detectar las causas que pueden dar origen al riesgo, ejemplo Verificar, Validar Cotejar, Comparar, Revisar (…)?
</t>
  </si>
  <si>
    <t xml:space="preserve">Solidez del Control Integralmente (Diseño y Ejecución)
</t>
  </si>
  <si>
    <t>MONITOREO Y SEGUIMIENTOS  (Herramienta Drive)</t>
  </si>
  <si>
    <t>Noviembre 13/2019</t>
  </si>
  <si>
    <t>Desviar la Gestión de lo Público</t>
  </si>
  <si>
    <t>Se modifica el formato incluyendo todos los pasos para la  formulación de riesgos, anexa mapa de calor y en la valoración del riesgo se incluye valoración de controles rango calificación del diseño, rango calificación de la ejecución y solidez del control integralmente (Diseño y Ejecución). orfeo no. 20195000215133</t>
  </si>
  <si>
    <r>
      <rPr>
        <b/>
        <sz val="11"/>
        <rFont val="Calibri"/>
        <family val="2"/>
      </rPr>
      <t>Código: FR-01-PR-MEJ-05</t>
    </r>
    <r>
      <rPr>
        <sz val="11"/>
        <rFont val="Calibri"/>
        <family val="2"/>
      </rPr>
      <t xml:space="preserve">
</t>
    </r>
    <r>
      <rPr>
        <b/>
        <sz val="11"/>
        <rFont val="Calibri"/>
        <family val="2"/>
      </rPr>
      <t>Versión:</t>
    </r>
    <r>
      <rPr>
        <sz val="11"/>
        <rFont val="Calibri"/>
        <family val="2"/>
      </rPr>
      <t xml:space="preserve">  2
</t>
    </r>
    <r>
      <rPr>
        <b/>
        <sz val="11"/>
        <rFont val="Calibri"/>
        <family val="2"/>
      </rPr>
      <t>Fecha:</t>
    </r>
    <r>
      <rPr>
        <sz val="11"/>
        <rFont val="Calibri"/>
        <family val="2"/>
      </rPr>
      <t xml:space="preserve">  14/11/2019</t>
    </r>
  </si>
  <si>
    <r>
      <rPr>
        <b/>
        <sz val="11"/>
        <rFont val="Calibri"/>
        <family val="2"/>
      </rPr>
      <t xml:space="preserve">Código: </t>
    </r>
    <r>
      <rPr>
        <sz val="11"/>
        <rFont val="Calibri"/>
        <family val="2"/>
      </rPr>
      <t xml:space="preserve">FR-01-PR-MEJ-05
</t>
    </r>
    <r>
      <rPr>
        <b/>
        <sz val="11"/>
        <rFont val="Calibri"/>
        <family val="2"/>
      </rPr>
      <t>Versión:</t>
    </r>
    <r>
      <rPr>
        <sz val="11"/>
        <rFont val="Calibri"/>
        <family val="2"/>
      </rPr>
      <t xml:space="preserve">  2
</t>
    </r>
    <r>
      <rPr>
        <b/>
        <sz val="11"/>
        <rFont val="Calibri"/>
        <family val="2"/>
      </rPr>
      <t>Fecha:</t>
    </r>
    <r>
      <rPr>
        <sz val="11"/>
        <rFont val="Calibri"/>
        <family val="2"/>
      </rPr>
      <t xml:space="preserve"> 14/11/2019</t>
    </r>
  </si>
  <si>
    <t>LÍDER DE SISTEMAS DE GESTIÓN</t>
  </si>
  <si>
    <t>GESTIÓN TIC</t>
  </si>
  <si>
    <t>COORDINADOR DE GRUPO INTERNO DE SISTEMAS</t>
  </si>
  <si>
    <t>NIDIA PATRICA RODRIGUEZ R.</t>
  </si>
  <si>
    <t>Nidia Patricia Rodríguez Rodríguez</t>
  </si>
  <si>
    <t>Profesional Especializado</t>
  </si>
  <si>
    <t>Diciembre del 2020</t>
  </si>
  <si>
    <t>Fabio Fernando Sánchez Sánchez</t>
  </si>
  <si>
    <t>Coordinador de Grupo Interno de Sistemas</t>
  </si>
  <si>
    <t>Cambios en la normatividad vigente.</t>
  </si>
  <si>
    <t>Se incluyan nuevos lineamientos TIC que no hayan sido considerados en el proceso de Gestión de TIC.</t>
  </si>
  <si>
    <t>Liberación de nuevas versiones de herramientas de software y Hardware R4</t>
  </si>
  <si>
    <t>Que las nuevas liberaciones de versiones de herramientas de hardware o software sean requeridas para solucionar incidentes de seguridad informática o funcionales y que las mismas no están incluidas en el presupuesto del proceso de Gestión de TIC.</t>
  </si>
  <si>
    <t>Gestión presupuestal que puede considerar recortes presupuestales para la entidad.</t>
  </si>
  <si>
    <t>Asignación presupuestal insuficiente para el proceso de Gestión de TIC.</t>
  </si>
  <si>
    <t>Falta de posicionamiento estratégico del Proceso de Gestión de TIC dentro
de la estructura organizacional de la SCRD.</t>
  </si>
  <si>
    <t>No lograr las reuniones de seguimiento al avance de los proyectos para definición, diseño e implementación de nuevos servicios TIC o sus modificaciones.</t>
  </si>
  <si>
    <t>Efectos legales n la entidad por uso de software no licenciado por parte de los contratistas.</t>
  </si>
  <si>
    <t>Detalle de las especificaciones funcionales y aprobación de avances por parte de las áreas funcionales en el registro de las solicitudes de Servicios TIC.</t>
  </si>
  <si>
    <t>No poder avanzar en la definición, diseño e implementación de nuevos servicios TIC o en sus actualizaciones dado que sin especificaciones detalladas o sin las aprobaciones de los avances no es posible pasar por cada una de las etapas de la definición, diseño e implementación de servicios TIC.</t>
  </si>
  <si>
    <t>Afectación en el cumplimiento de los objetivos de los procesos de la entidad por la interrupción en la prestación del servicio de la infraestructura tecnológica.</t>
  </si>
  <si>
    <t>2. Incumplimiento de la prestación del servicio de los proveedores externos.</t>
  </si>
  <si>
    <t>1. Sanciones e incumplimiento legal.
2. No cumplir con las metas Distritales.
3. Afectación de la imagen de la SCRD.
4. No genera la satisfacción de los clientes internos de la entidad.
5.  Incremento de los reprocesos en la ejecución de las actividades.</t>
  </si>
  <si>
    <t>Incumplimiento en los requerimientos solicitados por la Secretaría en la definición, diseño, construcción y entrega de soluciones TIC</t>
  </si>
  <si>
    <t>Perdida de la confidencialidad, integridad y disponibilidad de los activos de información de la entidad</t>
  </si>
  <si>
    <t>Insatisfacción de usuarios de servicios tecnologicos por la no atención oportuna de requerimientos</t>
  </si>
  <si>
    <t>Perdida de confidencialidad e integridad de los activos de información en beneficio propio o de terceros por  accesos indebidos o no autorizados de las bases de datos gestionadas por el GIS</t>
  </si>
  <si>
    <t>1. Afectación de imagen
2. Reprocesos
3. incumplimientos legales y normativos
4. Insatisfacción de usuarios
5. Incumplimientos de objetivos de la entidad.</t>
  </si>
  <si>
    <t>1. Insatisfacción de usuarios de la entidad
2. Afectación de la imagen y gestión del proceso.</t>
  </si>
  <si>
    <t>1. Sanciones e incumplimiento legal.
2. Afectación de la imagen y reputación de la SCRD.
3. Degradación de los atributos de seguridad de la información (Confidencialidad, Integridad y Disponibilidad) de la entidad.
4.  Incremento de los reprocesos en la ejecución de las actividades.
5. Perdida de información
6. Perdidas económicas
7. Materialización de riesgos de seguridad de la información.</t>
  </si>
  <si>
    <t>1.No genera la satisfacción de los clientes internos de la entidad.
2. Incremento de los reprocesos en la ejecución de las actividades.
3. Perdida de economicas
4. Incumplimiento normativo o regulatorio</t>
  </si>
  <si>
    <t>2. Gestión inadecuada de los activos de información.</t>
  </si>
  <si>
    <t>1. Falta de gestión en el control de accesos a las bases de datos.</t>
  </si>
  <si>
    <t>MAPEO DE PROCESO  (Identificación de Riesgos)</t>
  </si>
  <si>
    <t>Proceso</t>
  </si>
  <si>
    <t>Gestión de TIC</t>
  </si>
  <si>
    <t>Responsable de Proceso</t>
  </si>
  <si>
    <t>Fabio Sanchez</t>
  </si>
  <si>
    <t>Líder de Sistemas de Gestión</t>
  </si>
  <si>
    <t>Patricia Rodriguez</t>
  </si>
  <si>
    <t>PARTE A: GESTIÓN DEL PROCESO</t>
  </si>
  <si>
    <t xml:space="preserve">Objetivo estratégico y de Calidad </t>
  </si>
  <si>
    <t>Gestionar los recursos necesarios en el corto, mediano y largo plazo y su utilización de forma eficiente y eficaz.</t>
  </si>
  <si>
    <t xml:space="preserve"> Objetivo del Proceso</t>
  </si>
  <si>
    <t>Gestionar y operar los servicios TIC para satisfacer las necesidades tecnológicas de la SCRD</t>
  </si>
  <si>
    <t>Alcance</t>
  </si>
  <si>
    <t>Estrategia TIC formalizada en el Plan Estratégico de TIC (PETI), su formulación, implementación, seguimiento y evaluación.
Identificación, definición, diseño, desarrollo y entrega de Soluciones TIC para satisfacer las necesidades TIC de los procesos de la entidad.
Operación de Servicios TIC asegurando la capacidad y disponibilidad requerida por los procesos y usuarios internos y externos.</t>
  </si>
  <si>
    <t>Indicadores de Gestión
(Formula)</t>
  </si>
  <si>
    <r>
      <rPr>
        <b/>
        <sz val="12"/>
        <color rgb="FF7030A0"/>
        <rFont val="Calibri"/>
        <family val="2"/>
        <scheme val="minor"/>
      </rPr>
      <t xml:space="preserve">
IND-TIC-01 Continuidad de servicios en red</t>
    </r>
    <r>
      <rPr>
        <sz val="12"/>
        <rFont val="Calibri"/>
        <family val="2"/>
        <scheme val="minor"/>
      </rPr>
      <t xml:space="preserve">
</t>
    </r>
    <r>
      <rPr>
        <b/>
        <sz val="12"/>
        <color rgb="FF7030A0"/>
        <rFont val="Calibri"/>
        <family val="2"/>
        <scheme val="minor"/>
      </rPr>
      <t xml:space="preserve">
IND-TIC-02 Eficacia en la solución de requerimientos</t>
    </r>
    <r>
      <rPr>
        <sz val="12"/>
        <rFont val="Calibri"/>
        <family val="2"/>
        <scheme val="minor"/>
      </rPr>
      <t xml:space="preserve">
</t>
    </r>
    <r>
      <rPr>
        <b/>
        <sz val="12"/>
        <color rgb="FF7030A0"/>
        <rFont val="Calibri"/>
        <family val="2"/>
        <scheme val="minor"/>
      </rPr>
      <t xml:space="preserve">
IND-TIC-03 Oportunidad en la atención de requerimientos</t>
    </r>
    <r>
      <rPr>
        <sz val="12"/>
        <rFont val="Calibri"/>
        <family val="2"/>
        <scheme val="minor"/>
      </rPr>
      <t xml:space="preserve">
</t>
    </r>
    <r>
      <rPr>
        <b/>
        <sz val="12"/>
        <color rgb="FF7030A0"/>
        <rFont val="Calibri"/>
        <family val="2"/>
        <scheme val="minor"/>
      </rPr>
      <t xml:space="preserve">
IND-TIC-04 Nivel de satisfacción del usuario con el servicio de gestión de Tic</t>
    </r>
  </si>
  <si>
    <t xml:space="preserve"> Primero diligenciar desde  la Columna (A hasta la E)</t>
  </si>
  <si>
    <t xml:space="preserve">SITUACIONES NO DESEADAS (Riesgos)
</t>
  </si>
  <si>
    <t>Priorización</t>
  </si>
  <si>
    <t xml:space="preserve">REDACCIÓN DEL RIESGO </t>
  </si>
  <si>
    <t>FT-01-CP-DES  
Conocimiento y Contexto (Debilidades - Amenazas- Vulnerabilidades)</t>
  </si>
  <si>
    <t>Consecuencia                     
(Lo que generaría)</t>
  </si>
  <si>
    <t>Actividades Críticas 
del Proceso</t>
  </si>
  <si>
    <t xml:space="preserve"> Documentos formalizados en los Sistemas de Gestión</t>
  </si>
  <si>
    <t>Productos y Servicios
(Nivel Interno y externo)</t>
  </si>
  <si>
    <t>Partes Interesadas</t>
  </si>
  <si>
    <t>Cuenta con indicadores asociados (Formula)</t>
  </si>
  <si>
    <t xml:space="preserve">1.Situación no
deseada </t>
  </si>
  <si>
    <t>2. Preposición</t>
  </si>
  <si>
    <t>3.Complemento</t>
  </si>
  <si>
    <t>Riesgo</t>
  </si>
  <si>
    <t>Tipo de Riesgo</t>
  </si>
  <si>
    <t xml:space="preserve">Tipo de Activo </t>
  </si>
  <si>
    <t xml:space="preserve">Causa                           
(Debido a)
</t>
  </si>
  <si>
    <t>Administrar la infraestructura informática (plataforma tecnológica) sobre la cual se soportan los sistemas de información y servicios TIC</t>
  </si>
  <si>
    <r>
      <t xml:space="preserve">1. Plan anual de mantenimiento de HW </t>
    </r>
    <r>
      <rPr>
        <b/>
        <sz val="11"/>
        <color theme="1"/>
        <rFont val="Calibri"/>
        <family val="2"/>
        <scheme val="minor"/>
      </rPr>
      <t>(pendiente de formalizar en el Sistema de Gestión)</t>
    </r>
  </si>
  <si>
    <t>Servicios TIC en Operación cumpliendo con los niveles de capacidad y disponibilidad definidos garantizando privacidad y confidencialidad de la información.</t>
  </si>
  <si>
    <t>Todos los Procesos de la SCRD</t>
  </si>
  <si>
    <r>
      <t xml:space="preserve">IND-TIC-01 Continuidad de servicios en red
</t>
    </r>
    <r>
      <rPr>
        <sz val="11"/>
        <color theme="1"/>
        <rFont val="Calibri"/>
        <family val="2"/>
        <scheme val="minor"/>
      </rPr>
      <t xml:space="preserve">IND-TIC-04 Nivel de satisfacción del usuario con el servicio de gestión de Tic
</t>
    </r>
    <r>
      <rPr>
        <b/>
        <u/>
        <sz val="11"/>
        <color theme="1"/>
        <rFont val="Calibri"/>
        <family val="2"/>
        <scheme val="minor"/>
      </rPr>
      <t/>
    </r>
  </si>
  <si>
    <t>Interrupción en la prestación del servicio de la infraestructura tecnológica.</t>
  </si>
  <si>
    <t>Afectación en el cumplimiento de los objetivos de los procesos de la entidad</t>
  </si>
  <si>
    <t>por</t>
  </si>
  <si>
    <t>la interrupción en la prestación del servicio de la infraestructura tecnológica.</t>
  </si>
  <si>
    <t>Riesgo de Gestión /Seguridad de la Información</t>
  </si>
  <si>
    <t>Infraestructura</t>
  </si>
  <si>
    <t>1. Interrupción de los servicios de la energía eléctrica regulada al interior de la entidad.
2. Incumplimiento de la prestación del servicio de los proveedores externos.
3. Fallas imprevistas de los equipos.
4. Desastres naturales.
5. Acciones deliberadas y no deliberadas por el factor humano.
6. Falta de mantenimiento de Infraestructura TI
7. Falta de monitoreo de la intraestructura TI</t>
  </si>
  <si>
    <t>No se gestionaria y operaria los servicios TIC</t>
  </si>
  <si>
    <t>Afectación en el cumplimiento de los objetivos de los procesos de la entidad.</t>
  </si>
  <si>
    <t>Adquirir, implementar y/o mantener las Soluciones TIC definidas y priorizadas por la entidad</t>
  </si>
  <si>
    <r>
      <t xml:space="preserve">1. pr-tic-04_v1_sistemas_de_informacion
</t>
    </r>
    <r>
      <rPr>
        <b/>
        <u/>
        <sz val="11"/>
        <color theme="1"/>
        <rFont val="Calibri"/>
        <family val="2"/>
        <scheme val="minor"/>
      </rPr>
      <t>En proceso de actualización</t>
    </r>
    <r>
      <rPr>
        <sz val="11"/>
        <color theme="1"/>
        <rFont val="Calibri"/>
        <family val="2"/>
        <scheme val="minor"/>
      </rPr>
      <t xml:space="preserve">
2. IT-01-PR-TIC-04 v1 Guía para la definición, diseño, construcción y entrega de soluciones TIC 17/04/2019
3. Plan anual de mantenimiento de SW </t>
    </r>
    <r>
      <rPr>
        <b/>
        <u/>
        <sz val="11"/>
        <color theme="1"/>
        <rFont val="Calibri"/>
        <family val="2"/>
        <scheme val="minor"/>
      </rPr>
      <t>(pendiente de formalizar en el Sistema de Gestión)</t>
    </r>
    <r>
      <rPr>
        <sz val="11"/>
        <color theme="1"/>
        <rFont val="Calibri"/>
        <family val="2"/>
        <scheme val="minor"/>
      </rPr>
      <t xml:space="preserve">
</t>
    </r>
  </si>
  <si>
    <t>Soluciones TIC en Operación</t>
  </si>
  <si>
    <t xml:space="preserve">Todos los Procesos de la SCRD
</t>
  </si>
  <si>
    <t>IND-TIC-04 Nivel de satisfacción del usuario con el servicio de gestión de Tic</t>
  </si>
  <si>
    <t>Soluciones TIC mal definidas y priorizadas</t>
  </si>
  <si>
    <t>Incumplimiento en los requerimientos solicitados por la Secretaría</t>
  </si>
  <si>
    <t>en</t>
  </si>
  <si>
    <t>la definición, diseño, construcción y entrega de soluciones TIC</t>
  </si>
  <si>
    <t>Riesgo  de Gestión</t>
  </si>
  <si>
    <t>Software</t>
  </si>
  <si>
    <t>1. Falta de detalle en las especificaciones  por parte de las áreas funcionales en el registro de las solicitudes de Servicios TIC.
2. Falta de adopción de formatos y registros para la definición de las solicitudes y requerimientos de servicios TIC.
3. No inclusión en el plan de mantenimiento de requerimiento de SW consignadas en la solicitud de necesidades TIC de la Entidad.
4. Falta de seguimiento y supervisión en la prestación del servicios por parte de los proveedores o contratistas.</t>
  </si>
  <si>
    <t xml:space="preserve">1.No genera la satisfacción de los clientes internos de la entidad.
2. Incremento de los reprocesos en la ejecución de las actividades.
3. Perdida de economicas
4. Incumplimiento normativo o regulatorio
</t>
  </si>
  <si>
    <t>Soluciones TIC fuera de operación</t>
  </si>
  <si>
    <t>Implementar mecanismos de seguridad informática para proteger los activos TIC y de información de la entidad</t>
  </si>
  <si>
    <t xml:space="preserve"> 1. mn-05-cp-tic-est_v3_politica_de_seguridad_de_la_información
2. pr-tic-_05_v1_Gestión_ Activos _de_Información.pdf
</t>
  </si>
  <si>
    <t xml:space="preserve">Servicios TIC en Operación cumpliendo con los niveles de capacidad y disponibilidad definidos garantizando privacidad y confidencialidad de la información.
</t>
  </si>
  <si>
    <r>
      <t xml:space="preserve">Indicador del SGSPI 
</t>
    </r>
    <r>
      <rPr>
        <b/>
        <sz val="11"/>
        <color theme="1"/>
        <rFont val="Calibri"/>
        <family val="2"/>
        <scheme val="minor"/>
      </rPr>
      <t>(Pendiente de formalizar)</t>
    </r>
  </si>
  <si>
    <t xml:space="preserve">Incumplimiento de las politicas de seguridad de la información asi como las definiciones y lineamientos del SGSPI  </t>
  </si>
  <si>
    <t>Perdida de la confidencialidad, integridad y disponibilidad</t>
  </si>
  <si>
    <t>de</t>
  </si>
  <si>
    <t>los activos de información de la entidad</t>
  </si>
  <si>
    <t xml:space="preserve">Procesos </t>
  </si>
  <si>
    <t xml:space="preserve">1. Desconocimiento de las politicas por parte de funcionarios y contratistas de la entidad
2. Gestión inadecuada de los activos de información.
3. Falta de apropiación de la cultura de seguridad de la información en la entidad.
4. Falta de presupuesto para la gestión de la seguridad informática.  </t>
  </si>
  <si>
    <t xml:space="preserve">No contar con los mecanismos de seguridad informática para proteger los activos de TI y de la información de la Entidad. </t>
  </si>
  <si>
    <t>Realizar actividades de soporte técnico y actualización de soluciones TIC..</t>
  </si>
  <si>
    <t>1. PR-TIC-02 v9 Soporte técnico 14/03/2019
2. FR-02-PR-TIC-02 v2 contingencia mesa de servicios 14/03/2019
3. FT-01-CP-TIC-EST Definición de acuerdos de niveles de servicio para el área de soporte técnico 08/10/2016
4. IT-01-PR- TIC-02 V1 Instructivo mesa de servicios  - GLPI 28/05/2020</t>
  </si>
  <si>
    <t>Soluciones TIC actualizadas y usuarios de la  entidad atendidos oportunamente.</t>
  </si>
  <si>
    <t>IND-TIC-02 Eficacia en la solución de requerimientos
IND-TIC-03 Oportunidad en la atención de requerimientos
IND-TIC-04 Nivel de satisfacción del usuario con el servicio de gestión de Tic</t>
  </si>
  <si>
    <t>Insatisfacción de usuarios de servicios tecnologicos</t>
  </si>
  <si>
    <t>la no atención oportuna de requerimientos</t>
  </si>
  <si>
    <t>Personas</t>
  </si>
  <si>
    <t xml:space="preserve">1. Falta de personal para atención de requerimientos
2. Desconocimiento del procedimiento de soporte tecnico y manual de la herramienta de la mesa de servicios
3. Falta de idoneidad en el personal de atención de soporte.  </t>
  </si>
  <si>
    <t xml:space="preserve">Afectación de la seguridad informatica por falta de monitoreo de heramientas de seguridad. </t>
  </si>
  <si>
    <t>Mal funcionamiento de equipos de computo por desactualización de software</t>
  </si>
  <si>
    <t>Propender por la seguridad de los recursos de información, gestionados por el GIS, para el cumplimiento de los diferentes procesos de la entidad.</t>
  </si>
  <si>
    <r>
      <t xml:space="preserve"> 1. mn-05-cp-tic-est_v3_politica_de_seguridad_de_la_información
2. PR-TIC-03 v6 Base de datos 17/05/2019
3. IT-01-PR- TIC-03 V5 structivo_copias_de_seguridad_editable_junio_06.06/06/2019
indice_de_informacion_clasificada_y_reservada_2019_scrd (1)  </t>
    </r>
    <r>
      <rPr>
        <sz val="11"/>
        <color theme="1"/>
        <rFont val="Calibri"/>
        <family val="2"/>
        <scheme val="minor"/>
      </rPr>
      <t xml:space="preserve">
registro_de_activos_de_informacion_2019_scrd (1)  </t>
    </r>
  </si>
  <si>
    <t>Información segura y oportuna</t>
  </si>
  <si>
    <t>Indicador del SGSPI 
(Pendiente de formalizar)</t>
  </si>
  <si>
    <t xml:space="preserve">
Alterar la configuración de los sistemas de información en beneficio propio o de terceros    
 </t>
  </si>
  <si>
    <t>Perdida de confidencialidad e integridad de los activos de información en beneficio propio o de terceros</t>
  </si>
  <si>
    <t xml:space="preserve">por </t>
  </si>
  <si>
    <t>accesos indebidos o no autorizados de las bases de datos gestionadas por el GIS</t>
  </si>
  <si>
    <t>Riesgo de Corrupción</t>
  </si>
  <si>
    <t>Información</t>
  </si>
  <si>
    <t xml:space="preserve">1. Falta de gestión en el control de accesos a las bases de datos.
2. Desconocimiento de politicas, lineamientos, procedimientos e instructivos de seguridad de la información.
3.  Desconocimiento de los instrumentos de la ley 1712 (Registro de activos de información e Indice de información clasificada y reservada)
</t>
  </si>
  <si>
    <t xml:space="preserve">  Ingreso y utilización de la información de los sistemas de información para beneficio propio o de tercero </t>
  </si>
  <si>
    <t>Perdida de confidencialidad e integridad de los activos de información.</t>
  </si>
  <si>
    <t>PARTE B: GESTIÓN DE LOS PROYECTOS  DE INVERSIÓN</t>
  </si>
  <si>
    <t>Meta de Plan de Desarrollo</t>
  </si>
  <si>
    <t xml:space="preserve"> Proyecto de Inversión</t>
  </si>
  <si>
    <t>Objetivos del Proyecto de Inversión</t>
  </si>
  <si>
    <t>Objetivos Especificos</t>
  </si>
  <si>
    <t xml:space="preserve">Indicadores </t>
  </si>
  <si>
    <t>FT-01-CP-DES  
Conocimiento y Contexto 
(Debilidades - Amenazas)</t>
  </si>
  <si>
    <t>Actividades Críticas 
de Poyecto</t>
  </si>
  <si>
    <t>Proyectos</t>
  </si>
  <si>
    <t>Cuenta con indicadores asociados</t>
  </si>
  <si>
    <t>5.1 Directrices de la Dirección en seguridad de la información.</t>
  </si>
  <si>
    <t>Brindar orientación y soporte, por parte de la dirección, para la seguridad de la información de acuerdo con los requisitos del negocio y con las leyes y reglamentos pertinentes</t>
  </si>
  <si>
    <t>6.1 Organización interna.</t>
  </si>
  <si>
    <t>Establecer un marco de referencia de gestión para iniciar y controlar la implementación y operación de la seguridad de la información dentro de la organización.</t>
  </si>
  <si>
    <t>6.2 Dispositivos para movilidad y teletrabajo.</t>
  </si>
  <si>
    <t>Garantizar la seguridad del teletrabajo y el uso de dispositivos móviles</t>
  </si>
  <si>
    <t>7.1 Antes de la contratación.</t>
  </si>
  <si>
    <t>Asegurar que los empleados y contratistas comprenden sus responsabilidades y son idóneos en los roles para los que se consideran.</t>
  </si>
  <si>
    <t>7.2 Durante la contratación.</t>
  </si>
  <si>
    <t>Asegurarse de que los empleados y contratistas tomen conciencia de sus responsabilidades de seguridad de la información y las cumplan.</t>
  </si>
  <si>
    <t>7.3 Cese o cambio de puesto de trabajo.</t>
  </si>
  <si>
    <t>Proteger los intereses de la organización como parte del proceso de cambio o terminación de empleo</t>
  </si>
  <si>
    <t>8.1 Responsabilidad sobre los activos.</t>
  </si>
  <si>
    <t>8.2 Clasificación de la información.</t>
  </si>
  <si>
    <t>Asegurar que la información recibe un nivel apropiado de protección, de acuerdo con su importancia para la organización.</t>
  </si>
  <si>
    <t>8.3 Manejo de los soportes de almacenamiento.</t>
  </si>
  <si>
    <t>Evitar la divulgación, la modificación, el retiro o la destrucción no autorizados de información almacenada en los medios</t>
  </si>
  <si>
    <t>9.1 Requisitos de negocio para el control de accesos.</t>
  </si>
  <si>
    <t>Limitar el acceso a información y a instalaciones de procesamiento de información.</t>
  </si>
  <si>
    <t>9.2 Gestión de acceso de usuario.</t>
  </si>
  <si>
    <t>Asegurar el acceso de los usuarios autorizados y evitar el acceso no autorizado a sistemas y servicios.</t>
  </si>
  <si>
    <t>9.3 Responsabilidades del usuario.</t>
  </si>
  <si>
    <t>Hacer que los usuarios rindan cuentas por la salvaguarda de su información de autenticación.</t>
  </si>
  <si>
    <t>9.4 Control de acceso a sistemas y aplicaciones.</t>
  </si>
  <si>
    <t>Evitar el acceso no autorizado a sistemas y aplicaciones.</t>
  </si>
  <si>
    <t>10.1 Controles criptográficos.</t>
  </si>
  <si>
    <t>Asegurar el uso apropiado y eficaz de la criptografía para proteger la confidencialidad, autenticidad y/o la integridad de la información</t>
  </si>
  <si>
    <t>11.1 Áreas seguras.</t>
  </si>
  <si>
    <t>11.2 Seguridad de los equipos.</t>
  </si>
  <si>
    <t>Prevenir la perdida, daño, robo o compromiso de activos, y la interrupción de las operaciones de la organización.</t>
  </si>
  <si>
    <t>12.1 Responsabilidades y procedimientos de operación.</t>
  </si>
  <si>
    <t>Asegurar las operaciones correctas y seguras de las instalaciones de procesamiento de información.</t>
  </si>
  <si>
    <t>12.2 Protección contra código malicioso.</t>
  </si>
  <si>
    <t>Asegurarse de que la información y las instalaciones de procesamiento de información estén protegidas contra códigos maliciosos.</t>
  </si>
  <si>
    <t>12.3 Copias de seguridad.</t>
  </si>
  <si>
    <t>Proteger contra la perdida de datos</t>
  </si>
  <si>
    <t>12.4 Registro de actividad y supervisión.</t>
  </si>
  <si>
    <t>Registrar eventos y generar evidencia</t>
  </si>
  <si>
    <t>12.5 Control del software en explotación.</t>
  </si>
  <si>
    <t>Asegurarse de la integridad de los sistemas operacionales</t>
  </si>
  <si>
    <t>12.6 Gestión de la vulnerabilidad técnica.</t>
  </si>
  <si>
    <t>12.7 Consideraciones de las auditorías de los sistemas de información.</t>
  </si>
  <si>
    <t>Minimizar el impacto de las actividades de auditoria sobre los sistemas operativos</t>
  </si>
  <si>
    <t>13.1 Gestión de la seguridad en las redes.</t>
  </si>
  <si>
    <t>Asegurar la protección de la información en las redes, y sus instalaciones de procesamiento de información de soporte.</t>
  </si>
  <si>
    <t>13.2 Intercambio de información con partes externas.</t>
  </si>
  <si>
    <t>Mantener la seguridad de la información transferida dentro de una organización y con cualquier entidad externa.</t>
  </si>
  <si>
    <t>14.1 Requisitos de seguridad de los sistemas de información.</t>
  </si>
  <si>
    <t>14.2 Seguridad en los procesos de desarrollo y soporte.</t>
  </si>
  <si>
    <t>Asegurar que la seguridad de la información este diseñada e implementada dentro del ciclo de vida de desarrollo de los sistemas de información.</t>
  </si>
  <si>
    <t>14.3 Datos de prueba.</t>
  </si>
  <si>
    <t>15.1 Seguridad de la información en las relaciones con proveedores.</t>
  </si>
  <si>
    <t>Asegurar la protección de los activos de la organización que sean accesibles a los proveedores.</t>
  </si>
  <si>
    <t>15.2 Gestión de la prestación del servicio por proveedores.</t>
  </si>
  <si>
    <t>Mantener el nivel acordado de seguridad de la información y de prestación del servicio en línea con los acuerdos con los proveedores</t>
  </si>
  <si>
    <t>16.1 Gestión de incidentes de seguridad de la información y mejoras.</t>
  </si>
  <si>
    <t>Asegurar un enfoque coherente y eficaz para la gestión de incidentes de seguridad de la información, incluida la comunicación sobre eventos de seguridad y debilidades.</t>
  </si>
  <si>
    <t>17.1 Continuidad de la seguridad de la información.</t>
  </si>
  <si>
    <t>La continuidad de seguridad de la información se debe incluir en los sistemas de gestión de la continuidad de negocio de la organización.</t>
  </si>
  <si>
    <t>17.2 Redundancias.</t>
  </si>
  <si>
    <t>Asegurar la disponibilidad de instalaciones de procesamiento de información.</t>
  </si>
  <si>
    <t>18.1 Cumplimiento de los requisitos legales y contractuales.</t>
  </si>
  <si>
    <t>Evitar el incumplimiento de las obligaciones legales, estatutarias, de reglamentación o contractuales relacionadas con seguridad de la información y de cualquier requisito de seguridad.</t>
  </si>
  <si>
    <t>18.2 Revisiones de la seguridad de la información.</t>
  </si>
  <si>
    <t>Asegurar que la seguridad de la información se implemente y opere de acuerdo con las políticas y procedimientos organizacionales.</t>
  </si>
  <si>
    <t xml:space="preserve">Nombre </t>
  </si>
  <si>
    <t>Asegurar que la seguridad de la información sea una parte integral de los sistemas de información durante todo el ciclo de vida.   Esto incluye también los requisitos para sistemas de información que prestan servicios sobre redes.</t>
  </si>
  <si>
    <t xml:space="preserve">Asegurar la protección de los datos usados para  pruebas. </t>
  </si>
  <si>
    <t>Prevenir el acceso físico no autorizado, el daño e interferencia a la información y a las instalaciones de procesamiento de información de la organización.</t>
  </si>
  <si>
    <t>Objetivo de Control ISO 27001</t>
  </si>
  <si>
    <t>Prevenir el aprovechamiento de las vulnerabilidades técnicas</t>
  </si>
  <si>
    <t>C4</t>
  </si>
  <si>
    <t>C5</t>
  </si>
  <si>
    <t>#</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</si>
  <si>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</si>
  <si>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</si>
  <si>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</si>
  <si>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</si>
  <si>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</si>
  <si>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</si>
  <si>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</si>
  <si>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</si>
  <si>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</si>
  <si>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</si>
  <si>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</si>
  <si>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</si>
  <si>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</si>
  <si>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</si>
  <si>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</si>
  <si>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</si>
  <si>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</si>
  <si>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</si>
  <si>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</si>
  <si>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</si>
  <si>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</si>
  <si>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</si>
  <si>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</si>
  <si>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</si>
  <si>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</si>
  <si>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</si>
  <si>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</si>
  <si>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</si>
  <si>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</si>
  <si>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</si>
  <si>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ALINEACIÓN ISO 27001</t>
  </si>
  <si>
    <r>
      <t xml:space="preserve">Mantenimiento preventivo y correctivo de UPS vigente.
</t>
    </r>
    <r>
      <rPr>
        <b/>
        <sz val="9"/>
        <color theme="1"/>
        <rFont val="Calibri"/>
        <family val="2"/>
        <scheme val="minor"/>
      </rPr>
      <t>Responsable</t>
    </r>
    <r>
      <rPr>
        <sz val="9"/>
        <color theme="1"/>
        <rFont val="Calibri"/>
        <family val="2"/>
        <scheme val="minor"/>
      </rPr>
      <t xml:space="preserve">: GIS - Recursos Fisicos 
</t>
    </r>
    <r>
      <rPr>
        <b/>
        <sz val="9"/>
        <color theme="1"/>
        <rFont val="Calibri"/>
        <family val="2"/>
        <scheme val="minor"/>
      </rPr>
      <t>Cómo se hace el control:</t>
    </r>
    <r>
      <rPr>
        <sz val="9"/>
        <color theme="1"/>
        <rFont val="Calibri"/>
        <family val="2"/>
        <scheme val="minor"/>
      </rPr>
      <t xml:space="preserve"> Un proveedor especializado realiza el mantenimiento preventivo.
</t>
    </r>
    <r>
      <rPr>
        <b/>
        <sz val="9"/>
        <color theme="1"/>
        <rFont val="Calibri"/>
        <family val="2"/>
        <scheme val="minor"/>
      </rPr>
      <t>Cuándo se hace</t>
    </r>
    <r>
      <rPr>
        <sz val="9"/>
        <color theme="1"/>
        <rFont val="Calibri"/>
        <family val="2"/>
        <scheme val="minor"/>
      </rPr>
      <t xml:space="preserve">: Trimestral.
</t>
    </r>
    <r>
      <rPr>
        <b/>
        <sz val="9"/>
        <color theme="1"/>
        <rFont val="Calibri"/>
        <family val="2"/>
        <scheme val="minor"/>
      </rPr>
      <t>Cómo se evidencia:</t>
    </r>
    <r>
      <rPr>
        <sz val="9"/>
        <color theme="1"/>
        <rFont val="Calibri"/>
        <family val="2"/>
        <scheme val="minor"/>
      </rPr>
      <t xml:space="preserve"> Acta de resultado.
</t>
    </r>
    <r>
      <rPr>
        <b/>
        <sz val="9"/>
        <color theme="1"/>
        <rFont val="Calibri"/>
        <family val="2"/>
        <scheme val="minor"/>
      </rPr>
      <t>Si no se hace qué ocurre</t>
    </r>
    <r>
      <rPr>
        <sz val="9"/>
        <color theme="1"/>
        <rFont val="Calibri"/>
        <family val="2"/>
        <scheme val="minor"/>
      </rPr>
      <t>: Puede aumentar la probabilidad de ocurrencia del riesgo.</t>
    </r>
  </si>
  <si>
    <t>Plan anual de mantenimiento</t>
  </si>
  <si>
    <t xml:space="preserve">1. Interrupción de los servicios de la energía eléctrica regulada al interior de la entidad o fallas imprevistas de los equipos </t>
  </si>
  <si>
    <t>Identificar los activos organizacionales y definir las responsabilidades de protección adecuadas.</t>
  </si>
  <si>
    <t>3. Desastres naturales o acciones deliberadas y no deliberadas por el factor humano.</t>
  </si>
  <si>
    <t>ACTIVOS DE INFORMACIÓN</t>
  </si>
  <si>
    <t>ANS definidos en contratos de prestación de servicios
Certificado de Supervisión y cumplimiento.</t>
  </si>
  <si>
    <t>Actas de revisión de las condiciones fisicas de las areas seguras.
Bitacoras de control de accesos a las areas seguras.</t>
  </si>
  <si>
    <t>1. Falta de adopción de formatos y registros para la definición de los requerimientos detallados por parte de la areas funcionales en la solicitudes de servicios TIC.</t>
  </si>
  <si>
    <t>1. Falta de apropiación de la cultura de seguridad de la información y de las politicas por parte de funcionarios y contratistas de la entidad</t>
  </si>
  <si>
    <t>2. Desconocimiento de politicas, lineamientos, procedimientos e instructivos de seguridad de la información y de la normativa nacional vigente.</t>
  </si>
  <si>
    <t>Programa de cultura de seguridad de la información.</t>
  </si>
  <si>
    <t>Politica de uso adecuado de activos de información.</t>
  </si>
  <si>
    <t>Scritp de tarea automatizada de inactivación de usuarios</t>
  </si>
  <si>
    <t>Definición estudios previos proceso de contratación vigencia 2021</t>
  </si>
  <si>
    <t>SECOP II</t>
  </si>
  <si>
    <t>Profesional Especializado GIS</t>
  </si>
  <si>
    <t>Definición de ANS (Acuerdo de Nivel de Servicio) de disponibilidad del servicio con el proveedor de internet</t>
  </si>
  <si>
    <t>Definición de ANS con el proveedor de internet para contratación de futuras vigencias</t>
  </si>
  <si>
    <t>Seguimiento de contrato 1 trimestre 2021</t>
  </si>
  <si>
    <t>Seguimiento de ANS I semestre</t>
  </si>
  <si>
    <t>Seguimiento de ANS II semestre</t>
  </si>
  <si>
    <t>Informe de seguimiento ANS</t>
  </si>
  <si>
    <r>
      <t xml:space="preserve">Definición de los controles de acceso fisico a las areas de data center y cableado estructurado, asi como tambien revisión de factores ambientales y estructurales de las areas en mención
</t>
    </r>
    <r>
      <rPr>
        <b/>
        <sz val="9"/>
        <color theme="1"/>
        <rFont val="Calibri"/>
        <family val="2"/>
        <scheme val="minor"/>
      </rPr>
      <t>Responsable</t>
    </r>
    <r>
      <rPr>
        <sz val="9"/>
        <color theme="1"/>
        <rFont val="Calibri"/>
        <family val="2"/>
        <scheme val="minor"/>
      </rPr>
      <t xml:space="preserve">: GIS - Recursos Fisicos 
</t>
    </r>
    <r>
      <rPr>
        <b/>
        <sz val="9"/>
        <color theme="1"/>
        <rFont val="Calibri"/>
        <family val="2"/>
        <scheme val="minor"/>
      </rPr>
      <t>Cómo se hace el control:</t>
    </r>
    <r>
      <rPr>
        <sz val="9"/>
        <color theme="1"/>
        <rFont val="Calibri"/>
        <family val="2"/>
        <scheme val="minor"/>
      </rPr>
      <t xml:space="preserve"> Cumplir con las mejores practicas de diseño del Data center y centros de cableado, asi como tambien con las condiciones de seguridad en el acceso fisico.
</t>
    </r>
    <r>
      <rPr>
        <b/>
        <sz val="9"/>
        <color theme="1"/>
        <rFont val="Calibri"/>
        <family val="2"/>
        <scheme val="minor"/>
      </rPr>
      <t>Cuándo se hace</t>
    </r>
    <r>
      <rPr>
        <sz val="9"/>
        <color theme="1"/>
        <rFont val="Calibri"/>
        <family val="2"/>
        <scheme val="minor"/>
      </rPr>
      <t xml:space="preserve">: Semestral
</t>
    </r>
    <r>
      <rPr>
        <b/>
        <sz val="9"/>
        <color theme="1"/>
        <rFont val="Calibri"/>
        <family val="2"/>
        <scheme val="minor"/>
      </rPr>
      <t>Cómo se evidencia:</t>
    </r>
    <r>
      <rPr>
        <sz val="9"/>
        <color theme="1"/>
        <rFont val="Calibri"/>
        <family val="2"/>
        <scheme val="minor"/>
      </rPr>
      <t xml:space="preserve"> Inspecciones fisicas a las areas seguras, documentada en acta.
</t>
    </r>
    <r>
      <rPr>
        <b/>
        <sz val="9"/>
        <color theme="1"/>
        <rFont val="Calibri"/>
        <family val="2"/>
        <scheme val="minor"/>
      </rPr>
      <t>Si no se hace qué ocurre</t>
    </r>
    <r>
      <rPr>
        <sz val="9"/>
        <color theme="1"/>
        <rFont val="Calibri"/>
        <family val="2"/>
        <scheme val="minor"/>
      </rPr>
      <t>: Puede aumentar la probabilidad de ocurrencia del riesgo.</t>
    </r>
  </si>
  <si>
    <r>
      <t xml:space="preserve">Contratos con terceros con Acuerdos de Nivel de Servicio ANS
</t>
    </r>
    <r>
      <rPr>
        <b/>
        <sz val="9"/>
        <color theme="1"/>
        <rFont val="Calibri"/>
        <family val="2"/>
        <scheme val="minor"/>
      </rPr>
      <t>Responsable</t>
    </r>
    <r>
      <rPr>
        <sz val="9"/>
        <color theme="1"/>
        <rFont val="Calibri"/>
        <family val="2"/>
        <scheme val="minor"/>
      </rPr>
      <t xml:space="preserve">: GIS
</t>
    </r>
    <r>
      <rPr>
        <b/>
        <sz val="9"/>
        <color theme="1"/>
        <rFont val="Calibri"/>
        <family val="2"/>
        <scheme val="minor"/>
      </rPr>
      <t>Cómo se hace el control:</t>
    </r>
    <r>
      <rPr>
        <sz val="9"/>
        <color theme="1"/>
        <rFont val="Calibri"/>
        <family val="2"/>
        <scheme val="minor"/>
      </rPr>
      <t xml:space="preserve"> Proveedores especializados que proporcionan servicios de TI.
</t>
    </r>
    <r>
      <rPr>
        <b/>
        <sz val="9"/>
        <color theme="1"/>
        <rFont val="Calibri"/>
        <family val="2"/>
        <scheme val="minor"/>
      </rPr>
      <t>Cuándo se hace</t>
    </r>
    <r>
      <rPr>
        <sz val="9"/>
        <color theme="1"/>
        <rFont val="Calibri"/>
        <family val="2"/>
        <scheme val="minor"/>
      </rPr>
      <t xml:space="preserve">: Reporte mensual y seguimiento semestral.
</t>
    </r>
    <r>
      <rPr>
        <b/>
        <sz val="9"/>
        <color theme="1"/>
        <rFont val="Calibri"/>
        <family val="2"/>
        <scheme val="minor"/>
      </rPr>
      <t>Cómo se evidencia:</t>
    </r>
    <r>
      <rPr>
        <sz val="9"/>
        <color theme="1"/>
        <rFont val="Calibri"/>
        <family val="2"/>
        <scheme val="minor"/>
      </rPr>
      <t xml:space="preserve"> Certificado de Supervision y cumplimiento.
</t>
    </r>
    <r>
      <rPr>
        <b/>
        <sz val="9"/>
        <color theme="1"/>
        <rFont val="Calibri"/>
        <family val="2"/>
        <scheme val="minor"/>
      </rPr>
      <t>Si no se hace qué ocurre</t>
    </r>
    <r>
      <rPr>
        <sz val="9"/>
        <color theme="1"/>
        <rFont val="Calibri"/>
        <family val="2"/>
        <scheme val="minor"/>
      </rPr>
      <t>: Puede aumentar la probabilidad de ocurrencia del riesgo.</t>
    </r>
  </si>
  <si>
    <t>Gestionar solicitud de contratación de mantenimiento de equipos UPS, firma de contrato.
Seguimiento a las actividades del plan de  mantenimiento.</t>
  </si>
  <si>
    <t>Seguimiento de contrato 2 trimestre 2021</t>
  </si>
  <si>
    <t>Seguimiento de contrato 3 trimestre 2021</t>
  </si>
  <si>
    <t>Seguimiento de contrato 4 trimestre 2021</t>
  </si>
  <si>
    <t>Informe de supervisión y seguimiento</t>
  </si>
  <si>
    <t>Diagnóstico de controles de seguridad fisicos de acuerdo a la norma ISO 27001:2013 del data center principal.</t>
  </si>
  <si>
    <t>Informe de revisión de controles fisicos</t>
  </si>
  <si>
    <t>Planeación e Implementación de los controles de seguridad fisicos del data center principal y centro de cableado</t>
  </si>
  <si>
    <t xml:space="preserve">Definición e implementación de controles de seguridad fisicos </t>
  </si>
  <si>
    <t>Acta de revisión de controles implementados</t>
  </si>
  <si>
    <t xml:space="preserve">Propuesta de ANS </t>
  </si>
  <si>
    <t>Procedimiento revisado y actualizado</t>
  </si>
  <si>
    <t>Revisión y actualización procedimiento</t>
  </si>
  <si>
    <t>Reporte Trimestral 1</t>
  </si>
  <si>
    <t>Reporte Trimestral 2</t>
  </si>
  <si>
    <t>Reporte Trimestral 3</t>
  </si>
  <si>
    <t>Reporte Trimestral 4</t>
  </si>
  <si>
    <t>x</t>
  </si>
  <si>
    <t>1. Informe de revisión.
2. Informe de verificación y restauración de las copias de seguridad.</t>
  </si>
  <si>
    <t>Depuración de usuarios en las bases de datos gestionadas por GIS</t>
  </si>
  <si>
    <t>Reporte Bimensual</t>
  </si>
  <si>
    <t>31/09/2021</t>
  </si>
  <si>
    <t>Informe de inactivación de usuarios.</t>
  </si>
  <si>
    <t xml:space="preserve">1. Resultado del indicadores </t>
  </si>
  <si>
    <t xml:space="preserve">Actualización del procedimiento de gestión de sistemas de información y de su cumplimiento 
</t>
  </si>
  <si>
    <t>Seguimiento del cumplimiento del procedimiento de gestión de sistemas de información I semestre</t>
  </si>
  <si>
    <t>Seguimiento del cumplimiento del procedimiento de gestión de sistemas de información II semestre</t>
  </si>
  <si>
    <t>Informe de revisión y seguimiento al procedimiento</t>
  </si>
  <si>
    <t>Perdida de confidencialidad, integridad y disponibilidad de los activos de información en beneficio propio o de terceros por  accesos indebidos o no autorizados de las bases de datos gestionadas por el GIS</t>
  </si>
  <si>
    <r>
      <t xml:space="preserve">Seguimiento semestral del MSPI.
</t>
    </r>
    <r>
      <rPr>
        <sz val="9"/>
        <color rgb="FFFF0000"/>
        <rFont val="Calibri"/>
        <family val="2"/>
        <scheme val="minor"/>
      </rPr>
      <t xml:space="preserve"> </t>
    </r>
  </si>
  <si>
    <t>Instructivo de copias de seguridad</t>
  </si>
  <si>
    <t>3. Falta de mecanismos para evitar el borrado, ocultamiento y desaparición de información de los sistemas de información oficiales de la Entidad.</t>
  </si>
  <si>
    <t>Programación y realización de sensibilización y capacitación a funcionarios de la SCRD en Seguridad de la Información</t>
  </si>
  <si>
    <t>Revisión y actualización procedimiento.
Seguimiento cumplimiento procedimiento</t>
  </si>
  <si>
    <t>Definición del plan de cultura en  seguridad y privacidad de la información de la entidad para la vigencia del 2021</t>
  </si>
  <si>
    <t>Seguimiento a la ejecución del plan, mediante el indicador de personas del SGSPI durante el I semestre del 2021</t>
  </si>
  <si>
    <t>Seguimiento a la ejecución del plan, mediante el indicador de personas del SGSPI durante el II semestre del 2021</t>
  </si>
  <si>
    <t xml:space="preserve">Plan de cultura de seguridad y privacidad de la información </t>
  </si>
  <si>
    <t>Indicador de personas I semestre</t>
  </si>
  <si>
    <t>Indicador de personas II semestre</t>
  </si>
  <si>
    <r>
      <t xml:space="preserve">Implementación del programa de cultura de seguridad y privacidad de la información
</t>
    </r>
    <r>
      <rPr>
        <b/>
        <sz val="9"/>
        <color theme="1"/>
        <rFont val="Calibri"/>
        <family val="2"/>
        <scheme val="minor"/>
      </rPr>
      <t>Responsable</t>
    </r>
    <r>
      <rPr>
        <sz val="9"/>
        <color theme="1"/>
        <rFont val="Calibri"/>
        <family val="2"/>
        <scheme val="minor"/>
      </rPr>
      <t xml:space="preserve">: GIS
</t>
    </r>
    <r>
      <rPr>
        <b/>
        <sz val="9"/>
        <color theme="1"/>
        <rFont val="Calibri"/>
        <family val="2"/>
        <scheme val="minor"/>
      </rPr>
      <t>Cómo se hace el control:</t>
    </r>
    <r>
      <rPr>
        <sz val="9"/>
        <color theme="1"/>
        <rFont val="Calibri"/>
        <family val="2"/>
        <scheme val="minor"/>
      </rPr>
      <t xml:space="preserve"> Realización de las jornadas de sensibilización en seguridad de la información.
</t>
    </r>
    <r>
      <rPr>
        <b/>
        <sz val="9"/>
        <color theme="1"/>
        <rFont val="Calibri"/>
        <family val="2"/>
        <scheme val="minor"/>
      </rPr>
      <t>Cuándo se hace</t>
    </r>
    <r>
      <rPr>
        <sz val="9"/>
        <color theme="1"/>
        <rFont val="Calibri"/>
        <family val="2"/>
        <scheme val="minor"/>
      </rPr>
      <t xml:space="preserve">: Semestral
</t>
    </r>
    <r>
      <rPr>
        <b/>
        <sz val="9"/>
        <color theme="1"/>
        <rFont val="Calibri"/>
        <family val="2"/>
        <scheme val="minor"/>
      </rPr>
      <t>Cómo se evidencia:</t>
    </r>
    <r>
      <rPr>
        <sz val="9"/>
        <color theme="1"/>
        <rFont val="Calibri"/>
        <family val="2"/>
        <scheme val="minor"/>
      </rPr>
      <t xml:space="preserve"> charlas de sensibilización, tips de seguridad, encuestas de percepción.
</t>
    </r>
    <r>
      <rPr>
        <b/>
        <sz val="9"/>
        <color theme="1"/>
        <rFont val="Calibri"/>
        <family val="2"/>
        <scheme val="minor"/>
      </rPr>
      <t>Si no se hace qué ocurre</t>
    </r>
    <r>
      <rPr>
        <sz val="9"/>
        <color theme="1"/>
        <rFont val="Calibri"/>
        <family val="2"/>
        <scheme val="minor"/>
      </rPr>
      <t>: Puede aumentar la probabilidad de ocurrencia del riesgo.</t>
    </r>
  </si>
  <si>
    <r>
      <t xml:space="preserve">Implementación de la Politica de buen uso de los activos de información
</t>
    </r>
    <r>
      <rPr>
        <b/>
        <sz val="9"/>
        <color theme="1"/>
        <rFont val="Calibri"/>
        <family val="2"/>
        <scheme val="minor"/>
      </rPr>
      <t>Responsable</t>
    </r>
    <r>
      <rPr>
        <sz val="9"/>
        <color theme="1"/>
        <rFont val="Calibri"/>
        <family val="2"/>
        <scheme val="minor"/>
      </rPr>
      <t xml:space="preserve">: GIS
</t>
    </r>
    <r>
      <rPr>
        <b/>
        <sz val="9"/>
        <color theme="1"/>
        <rFont val="Calibri"/>
        <family val="2"/>
        <scheme val="minor"/>
      </rPr>
      <t>Cómo se hace el control:</t>
    </r>
    <r>
      <rPr>
        <sz val="9"/>
        <color theme="1"/>
        <rFont val="Calibri"/>
        <family val="2"/>
        <scheme val="minor"/>
      </rPr>
      <t xml:space="preserve"> implementación de la politica de buen uso de los activos de información.
</t>
    </r>
    <r>
      <rPr>
        <b/>
        <sz val="9"/>
        <color theme="1"/>
        <rFont val="Calibri"/>
        <family val="2"/>
        <scheme val="minor"/>
      </rPr>
      <t>Cuándo se hace</t>
    </r>
    <r>
      <rPr>
        <sz val="9"/>
        <color theme="1"/>
        <rFont val="Calibri"/>
        <family val="2"/>
        <scheme val="minor"/>
      </rPr>
      <t xml:space="preserve">: Anual
</t>
    </r>
    <r>
      <rPr>
        <b/>
        <sz val="9"/>
        <color theme="1"/>
        <rFont val="Calibri"/>
        <family val="2"/>
        <scheme val="minor"/>
      </rPr>
      <t>Cómo se evidencia:</t>
    </r>
    <r>
      <rPr>
        <sz val="9"/>
        <color theme="1"/>
        <rFont val="Calibri"/>
        <family val="2"/>
        <scheme val="minor"/>
      </rPr>
      <t xml:space="preserve"> con indices bajos de materialización de incidentes de seguridad por perdida de confidencialidad, integridad y disponibilidad de los activos de información.
</t>
    </r>
    <r>
      <rPr>
        <b/>
        <sz val="9"/>
        <color theme="1"/>
        <rFont val="Calibri"/>
        <family val="2"/>
        <scheme val="minor"/>
      </rPr>
      <t>Si no se hace qué ocurre</t>
    </r>
    <r>
      <rPr>
        <sz val="9"/>
        <color theme="1"/>
        <rFont val="Calibri"/>
        <family val="2"/>
        <scheme val="minor"/>
      </rPr>
      <t>: Puede aumentar la probabilidad de ocurrencia del riesgo.</t>
    </r>
  </si>
  <si>
    <t>Implementación de la politica de buen uso de los activos de información</t>
  </si>
  <si>
    <t>Socialización y divulgación de la politica de buen uso de los activos de información de la entidad</t>
  </si>
  <si>
    <t>Diseño y aplicación de la encuesta de autoevaluación del cumplimiento de la politica de buen uso de los activos de información.</t>
  </si>
  <si>
    <t>Informe de la autoevaluación del cumplimiento de la politica de buen uso de los activos de información.</t>
  </si>
  <si>
    <t>Realización, verificación y restauración de las Copias de Seguridad de los servidores TIC (Aplicaciones, Almacenamiento) de acuerdo con lo establecido en el Instructivo de copias de seguridad.</t>
  </si>
  <si>
    <r>
      <t xml:space="preserve">Ejecución del procedimiento de Soporte Técnico
</t>
    </r>
    <r>
      <rPr>
        <b/>
        <sz val="9"/>
        <color theme="1"/>
        <rFont val="Calibri"/>
        <family val="2"/>
        <scheme val="minor"/>
      </rPr>
      <t>Responsable</t>
    </r>
    <r>
      <rPr>
        <sz val="9"/>
        <color theme="1"/>
        <rFont val="Calibri"/>
        <family val="2"/>
        <scheme val="minor"/>
      </rPr>
      <t xml:space="preserve">: GIS
</t>
    </r>
    <r>
      <rPr>
        <b/>
        <sz val="9"/>
        <color theme="1"/>
        <rFont val="Calibri"/>
        <family val="2"/>
        <scheme val="minor"/>
      </rPr>
      <t>Cómo se hace el control:</t>
    </r>
    <r>
      <rPr>
        <sz val="9"/>
        <color theme="1"/>
        <rFont val="Calibri"/>
        <family val="2"/>
        <scheme val="minor"/>
      </rPr>
      <t xml:space="preserve"> Ejecución de procedimiento de soporte técnico.
</t>
    </r>
    <r>
      <rPr>
        <b/>
        <sz val="9"/>
        <color theme="1"/>
        <rFont val="Calibri"/>
        <family val="2"/>
        <scheme val="minor"/>
      </rPr>
      <t>Cuándo se hace</t>
    </r>
    <r>
      <rPr>
        <sz val="9"/>
        <color theme="1"/>
        <rFont val="Calibri"/>
        <family val="2"/>
        <scheme val="minor"/>
      </rPr>
      <t xml:space="preserve">: Diario
</t>
    </r>
    <r>
      <rPr>
        <b/>
        <sz val="9"/>
        <color theme="1"/>
        <rFont val="Calibri"/>
        <family val="2"/>
        <scheme val="minor"/>
      </rPr>
      <t>Cómo se evidencia:</t>
    </r>
    <r>
      <rPr>
        <sz val="9"/>
        <color theme="1"/>
        <rFont val="Calibri"/>
        <family val="2"/>
        <scheme val="minor"/>
      </rPr>
      <t xml:space="preserve"> Resultado de Indicadores 
IND-TIC-03 Oportunidad en la atención de requerimientos
IND-TIC-02 Eficacia en la solución de requerimientos
IND-TIC-04 Nivel de satisfacción del usuario con el servicio de gestión de Tic
</t>
    </r>
    <r>
      <rPr>
        <b/>
        <sz val="9"/>
        <color theme="1"/>
        <rFont val="Calibri"/>
        <family val="2"/>
        <scheme val="minor"/>
      </rPr>
      <t>Si no se hace qué ocurre</t>
    </r>
    <r>
      <rPr>
        <sz val="9"/>
        <color theme="1"/>
        <rFont val="Calibri"/>
        <family val="2"/>
        <scheme val="minor"/>
      </rPr>
      <t>: Puede aumentar la probabilidad de ocurrencia del riesgo.</t>
    </r>
  </si>
  <si>
    <t>Procedimiento de Soporte Ténico y sus documentos asociados</t>
  </si>
  <si>
    <t>1. Falta de apropiación del procedimiento de soporte tecnico y manual de la herramienta de la mesa de servicios</t>
  </si>
  <si>
    <t xml:space="preserve">Atención y solución de tickets registrados en la mesa de servicios de acuerdo a lo establecido el el procedimiento de Soporte Técnico.
</t>
  </si>
  <si>
    <r>
      <t xml:space="preserve">Revisión y depuración de usuarios en las bases de datos gestionadas por el GIS 
</t>
    </r>
    <r>
      <rPr>
        <b/>
        <sz val="9"/>
        <color theme="1"/>
        <rFont val="Calibri"/>
        <family val="2"/>
        <scheme val="minor"/>
      </rPr>
      <t>Responsable</t>
    </r>
    <r>
      <rPr>
        <sz val="9"/>
        <color theme="1"/>
        <rFont val="Calibri"/>
        <family val="2"/>
        <scheme val="minor"/>
      </rPr>
      <t xml:space="preserve">: GIS - DBA
</t>
    </r>
    <r>
      <rPr>
        <b/>
        <sz val="9"/>
        <color theme="1"/>
        <rFont val="Calibri"/>
        <family val="2"/>
        <scheme val="minor"/>
      </rPr>
      <t>Cómo se hace el control:</t>
    </r>
    <r>
      <rPr>
        <sz val="9"/>
        <color theme="1"/>
        <rFont val="Calibri"/>
        <family val="2"/>
        <scheme val="minor"/>
      </rPr>
      <t xml:space="preserve"> Se ejecuta tarea automatizada de inactivación de usuarios.
</t>
    </r>
    <r>
      <rPr>
        <b/>
        <sz val="9"/>
        <color theme="1"/>
        <rFont val="Calibri"/>
        <family val="2"/>
        <scheme val="minor"/>
      </rPr>
      <t>Cuándo se hace</t>
    </r>
    <r>
      <rPr>
        <sz val="9"/>
        <color theme="1"/>
        <rFont val="Calibri"/>
        <family val="2"/>
        <scheme val="minor"/>
      </rPr>
      <t xml:space="preserve">: diario
</t>
    </r>
    <r>
      <rPr>
        <b/>
        <sz val="9"/>
        <color theme="1"/>
        <rFont val="Calibri"/>
        <family val="2"/>
        <scheme val="minor"/>
      </rPr>
      <t>Cómo se evidencia:</t>
    </r>
    <r>
      <rPr>
        <sz val="9"/>
        <color theme="1"/>
        <rFont val="Calibri"/>
        <family val="2"/>
        <scheme val="minor"/>
      </rPr>
      <t xml:space="preserve"> Ejecución diario del scrip que inactiva los usuarios de mas de 60 dias sin loguearse en la Base de Datos.
</t>
    </r>
    <r>
      <rPr>
        <b/>
        <sz val="9"/>
        <color theme="1"/>
        <rFont val="Calibri"/>
        <family val="2"/>
        <scheme val="minor"/>
      </rPr>
      <t>Si no se hace qué ocurre</t>
    </r>
    <r>
      <rPr>
        <sz val="9"/>
        <color theme="1"/>
        <rFont val="Calibri"/>
        <family val="2"/>
        <scheme val="minor"/>
      </rPr>
      <t>: Puede aumentar la probabilidad de ocurrencia del riesgo.</t>
    </r>
  </si>
  <si>
    <t xml:space="preserve">Revisión cumplimiento del MSPI (Modelo de Seguridad y privacidad de la Información).
</t>
  </si>
  <si>
    <t>Reporte I Semestre</t>
  </si>
  <si>
    <t>Reporte II Semestre</t>
  </si>
  <si>
    <t>Informe ejecutivo de seguimiento de implementación del MSPI en la entidad</t>
  </si>
  <si>
    <r>
      <t xml:space="preserve">Revisión del cumplimiento del MSPI. 
</t>
    </r>
    <r>
      <rPr>
        <b/>
        <sz val="9"/>
        <color theme="1"/>
        <rFont val="Calibri"/>
        <family val="2"/>
        <scheme val="minor"/>
      </rPr>
      <t>Responsable</t>
    </r>
    <r>
      <rPr>
        <sz val="9"/>
        <color theme="1"/>
        <rFont val="Calibri"/>
        <family val="2"/>
        <scheme val="minor"/>
      </rPr>
      <t xml:space="preserve">: GIS - Oficial de Seguridad
</t>
    </r>
    <r>
      <rPr>
        <b/>
        <sz val="9"/>
        <color theme="1"/>
        <rFont val="Calibri"/>
        <family val="2"/>
        <scheme val="minor"/>
      </rPr>
      <t>Cómo se hace el control:</t>
    </r>
    <r>
      <rPr>
        <sz val="9"/>
        <color theme="1"/>
        <rFont val="Calibri"/>
        <family val="2"/>
        <scheme val="minor"/>
      </rPr>
      <t xml:space="preserve"> Autodiagnostico de cumplimiento del MSPI.
</t>
    </r>
    <r>
      <rPr>
        <b/>
        <sz val="9"/>
        <color theme="1"/>
        <rFont val="Calibri"/>
        <family val="2"/>
        <scheme val="minor"/>
      </rPr>
      <t>Cuándo se hace</t>
    </r>
    <r>
      <rPr>
        <sz val="9"/>
        <color theme="1"/>
        <rFont val="Calibri"/>
        <family val="2"/>
        <scheme val="minor"/>
      </rPr>
      <t xml:space="preserve">: Semestral
</t>
    </r>
    <r>
      <rPr>
        <b/>
        <sz val="9"/>
        <color theme="1"/>
        <rFont val="Calibri"/>
        <family val="2"/>
        <scheme val="minor"/>
      </rPr>
      <t>Cómo se evidencia:</t>
    </r>
    <r>
      <rPr>
        <sz val="9"/>
        <color theme="1"/>
        <rFont val="Calibri"/>
        <family val="2"/>
        <scheme val="minor"/>
      </rPr>
      <t xml:space="preserve"> Seguimiento MSPI.
</t>
    </r>
    <r>
      <rPr>
        <b/>
        <sz val="9"/>
        <color theme="1"/>
        <rFont val="Calibri"/>
        <family val="2"/>
        <scheme val="minor"/>
      </rPr>
      <t>Si no se hace qué ocurre</t>
    </r>
    <r>
      <rPr>
        <sz val="9"/>
        <color theme="1"/>
        <rFont val="Calibri"/>
        <family val="2"/>
        <scheme val="minor"/>
      </rPr>
      <t>: Puede aumentar la probabilidad de ocurrencia del riesgo.</t>
    </r>
  </si>
  <si>
    <r>
      <t xml:space="preserve">Realización, verificación y restauración de las Copias de Seguridad de los servidores TIC
</t>
    </r>
    <r>
      <rPr>
        <b/>
        <sz val="9"/>
        <color theme="1"/>
        <rFont val="Calibri"/>
        <family val="2"/>
        <scheme val="minor"/>
      </rPr>
      <t>Responsable</t>
    </r>
    <r>
      <rPr>
        <sz val="9"/>
        <color theme="1"/>
        <rFont val="Calibri"/>
        <family val="2"/>
        <scheme val="minor"/>
      </rPr>
      <t xml:space="preserve">: GIS
</t>
    </r>
    <r>
      <rPr>
        <b/>
        <sz val="9"/>
        <color theme="1"/>
        <rFont val="Calibri"/>
        <family val="2"/>
        <scheme val="minor"/>
      </rPr>
      <t>Cómo se hace el control:</t>
    </r>
    <r>
      <rPr>
        <sz val="9"/>
        <color theme="1"/>
        <rFont val="Calibri"/>
        <family val="2"/>
        <scheme val="minor"/>
      </rPr>
      <t xml:space="preserve"> Realización, verificación de copias de seguridad de los servidores TIC</t>
    </r>
    <r>
      <rPr>
        <sz val="9"/>
        <color rgb="FFFF0000"/>
        <rFont val="Calibri"/>
        <family val="2"/>
        <scheme val="minor"/>
      </rPr>
      <t xml:space="preserve"> </t>
    </r>
    <r>
      <rPr>
        <sz val="9"/>
        <color theme="1"/>
        <rFont val="Calibri"/>
        <family val="2"/>
        <scheme val="minor"/>
      </rPr>
      <t xml:space="preserve">
</t>
    </r>
    <r>
      <rPr>
        <b/>
        <sz val="9"/>
        <color theme="1"/>
        <rFont val="Calibri"/>
        <family val="2"/>
        <scheme val="minor"/>
      </rPr>
      <t>Cuándo se hace</t>
    </r>
    <r>
      <rPr>
        <sz val="9"/>
        <color theme="1"/>
        <rFont val="Calibri"/>
        <family val="2"/>
        <scheme val="minor"/>
      </rPr>
      <t xml:space="preserve">: Diario
</t>
    </r>
    <r>
      <rPr>
        <b/>
        <sz val="9"/>
        <color theme="1"/>
        <rFont val="Calibri"/>
        <family val="2"/>
        <scheme val="minor"/>
      </rPr>
      <t>Cómo se evidencia:</t>
    </r>
    <r>
      <rPr>
        <sz val="9"/>
        <color theme="1"/>
        <rFont val="Calibri"/>
        <family val="2"/>
        <scheme val="minor"/>
      </rPr>
      <t xml:space="preserve"> Seguimiento del cumplimiento del instructivo de copias de seguridad.
</t>
    </r>
    <r>
      <rPr>
        <b/>
        <sz val="9"/>
        <color theme="1"/>
        <rFont val="Calibri"/>
        <family val="2"/>
        <scheme val="minor"/>
      </rPr>
      <t>Si no se hace qué ocurre</t>
    </r>
    <r>
      <rPr>
        <sz val="9"/>
        <color theme="1"/>
        <rFont val="Calibri"/>
        <family val="2"/>
        <scheme val="minor"/>
      </rPr>
      <t>: Puede aumentar la probabilidad de ocurrencia del riesgo.</t>
    </r>
  </si>
  <si>
    <t>Diciembre 15/2020</t>
  </si>
  <si>
    <t>Actualización del mapa de Riesgos del Proceso Gestión de Tic radicado Orfeo no.  20207400277023, de acuerdo con el mapeo radicado Orfeo no. 20207400263763.</t>
  </si>
  <si>
    <t>CAUSAS INTERNAS / EXTERNAS</t>
  </si>
  <si>
    <r>
      <t xml:space="preserve">Mejora continua del procedimiento de gestión de sistemas de información
</t>
    </r>
    <r>
      <rPr>
        <b/>
        <sz val="9"/>
        <color theme="1"/>
        <rFont val="Calibri"/>
        <family val="2"/>
        <scheme val="minor"/>
      </rPr>
      <t>Responsable</t>
    </r>
    <r>
      <rPr>
        <sz val="9"/>
        <color theme="1"/>
        <rFont val="Calibri"/>
        <family val="2"/>
        <scheme val="minor"/>
      </rPr>
      <t xml:space="preserve">: GIS
</t>
    </r>
    <r>
      <rPr>
        <b/>
        <sz val="9"/>
        <color theme="1"/>
        <rFont val="Calibri"/>
        <family val="2"/>
        <scheme val="minor"/>
      </rPr>
      <t>Cómo se hace el control:</t>
    </r>
    <r>
      <rPr>
        <sz val="9"/>
        <color theme="1"/>
        <rFont val="Calibri"/>
        <family val="2"/>
        <scheme val="minor"/>
      </rPr>
      <t xml:space="preserve"> 
1. Revisión del procedimiento existente y definición de mejoras al mismo.
2. Revisión y seguimiento al cumplimiento del procedimiento
</t>
    </r>
    <r>
      <rPr>
        <b/>
        <sz val="9"/>
        <color theme="1"/>
        <rFont val="Calibri"/>
        <family val="2"/>
        <scheme val="minor"/>
      </rPr>
      <t>Cuándo se hace</t>
    </r>
    <r>
      <rPr>
        <sz val="9"/>
        <color theme="1"/>
        <rFont val="Calibri"/>
        <family val="2"/>
        <scheme val="minor"/>
      </rPr>
      <t xml:space="preserve">: 1. Anual / 2. Semestral
</t>
    </r>
    <r>
      <rPr>
        <b/>
        <sz val="9"/>
        <color theme="1"/>
        <rFont val="Calibri"/>
        <family val="2"/>
        <scheme val="minor"/>
      </rPr>
      <t>Cómo se evidencia:</t>
    </r>
    <r>
      <rPr>
        <sz val="9"/>
        <color theme="1"/>
        <rFont val="Calibri"/>
        <family val="2"/>
        <scheme val="minor"/>
      </rPr>
      <t xml:space="preserve"> Publicación y divulgación del procedimiento en el sitema de gestión de calidad.
</t>
    </r>
    <r>
      <rPr>
        <b/>
        <sz val="9"/>
        <color theme="1"/>
        <rFont val="Calibri"/>
        <family val="2"/>
        <scheme val="minor"/>
      </rPr>
      <t>Si no se hace qué ocurre</t>
    </r>
    <r>
      <rPr>
        <sz val="9"/>
        <color theme="1"/>
        <rFont val="Calibri"/>
        <family val="2"/>
        <scheme val="minor"/>
      </rPr>
      <t>: Puede aumentar la probabilidad de ocurrencia del riesgo.</t>
    </r>
  </si>
  <si>
    <t>Utilización de software no licenciado por parte de los contratistas de la
SCRD en la elaboración de productos.
Deficiencias en la utilización de las herramientas informáticas, para hacer
seguimiento, control, finalización y traslado de las respuestas emitidas al ciudadano. (FT-01-DES-EST)</t>
  </si>
  <si>
    <t>Actualización de mapa de riesgos Proceso Gestión de TIC radicado Orfeo no. 20207400012983</t>
  </si>
  <si>
    <t>Enero 31 del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</si>
</sst>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dd/mm/yyyy"/>
    <numFmt numFmtId="168" formatCode="d/m/yyyy"/>
  </numFmts>
  <fonts count="66" x14ac:knownFonts="1">
    <font>
      <sz val="11"/>
      <color theme="1"/>
      <name val="Calibri"/>
      <family val="2"/>
      <scheme val="minor"/>
    </font>
    <font>
      <sz val="10"/>
      <name val="Arial"/>
      <family val="2"/>
    </font>
    <font>
      <sz val="10"/>
      <name val="Calibri"/>
      <family val="2"/>
    </font>
    <font>
      <b/>
      <sz val="9"/>
      <name val="Cambria"/>
      <family val="1"/>
    </font>
    <font>
      <b/>
      <sz val="9"/>
      <name val="Cambria"/>
      <family val="1"/>
      <scheme val="major"/>
    </font>
    <font>
      <sz val="11"/>
      <color theme="1"/>
      <name val="Calibri"/>
      <family val="2"/>
      <scheme val="minor"/>
    </font>
    <font>
      <sz val="10"/>
      <color theme="1"/>
      <name val="Calibri"/>
      <family val="2"/>
      <scheme val="minor"/>
    </font>
    <font>
      <b/>
      <sz val="11"/>
      <color theme="1"/>
      <name val="Calibri"/>
      <family val="2"/>
      <scheme val="minor"/>
    </font>
    <font>
      <sz val="9"/>
      <color theme="1"/>
      <name val="Calibri"/>
      <family val="2"/>
      <scheme val="minor"/>
    </font>
    <font>
      <b/>
      <sz val="28"/>
      <color theme="1"/>
      <name val="Calibri"/>
      <family val="2"/>
      <scheme val="minor"/>
    </font>
    <font>
      <b/>
      <sz val="26"/>
      <color theme="1"/>
      <name val="Calibri"/>
      <family val="2"/>
      <scheme val="minor"/>
    </font>
    <font>
      <b/>
      <sz val="12"/>
      <color theme="1"/>
      <name val="Calibri"/>
      <family val="2"/>
      <scheme val="minor"/>
    </font>
    <font>
      <b/>
      <sz val="24"/>
      <name val="Calibri"/>
      <family val="2"/>
    </font>
    <font>
      <sz val="12"/>
      <name val="Calibri"/>
      <family val="2"/>
    </font>
    <font>
      <b/>
      <sz val="12"/>
      <name val="Calibri"/>
      <family val="2"/>
    </font>
    <font>
      <sz val="11"/>
      <name val="Calibri"/>
      <family val="2"/>
    </font>
    <font>
      <b/>
      <sz val="11"/>
      <name val="Calibri"/>
      <family val="2"/>
    </font>
    <font>
      <sz val="9"/>
      <color theme="1"/>
      <name val="Cambria"/>
      <family val="1"/>
      <scheme val="major"/>
    </font>
    <font>
      <b/>
      <sz val="24"/>
      <color theme="0"/>
      <name val="Calibri"/>
      <family val="2"/>
      <scheme val="minor"/>
    </font>
    <font>
      <sz val="18"/>
      <color theme="1"/>
      <name val="Calibri"/>
      <family val="2"/>
      <scheme val="minor"/>
    </font>
    <font>
      <b/>
      <sz val="9"/>
      <color theme="1"/>
      <name val="Cambria"/>
      <family val="1"/>
      <scheme val="major"/>
    </font>
    <font>
      <b/>
      <sz val="10"/>
      <color rgb="FF000000"/>
      <name val="Arial Narrow"/>
      <family val="2"/>
    </font>
    <font>
      <sz val="11"/>
      <color theme="0" tint="-0.249977111117893"/>
      <name val="Calibri"/>
      <family val="2"/>
      <scheme val="minor"/>
    </font>
    <font>
      <b/>
      <sz val="16"/>
      <name val="Cambria"/>
      <family val="1"/>
      <scheme val="major"/>
    </font>
    <font>
      <b/>
      <sz val="14"/>
      <name val="Cambria"/>
      <family val="1"/>
      <scheme val="major"/>
    </font>
    <font>
      <sz val="14"/>
      <name val="Cambria"/>
      <family val="1"/>
      <scheme val="major"/>
    </font>
    <font>
      <sz val="14"/>
      <color theme="1"/>
      <name val="Cambria"/>
      <family val="1"/>
      <scheme val="major"/>
    </font>
    <font>
      <sz val="10"/>
      <color rgb="FF000000"/>
      <name val="Calibri"/>
      <family val="2"/>
      <scheme val="minor"/>
    </font>
    <font>
      <b/>
      <sz val="14"/>
      <color theme="1"/>
      <name val="Arial Narrow"/>
      <family val="2"/>
    </font>
    <font>
      <sz val="10"/>
      <color rgb="FF000000"/>
      <name val="Calibri"/>
      <family val="2"/>
    </font>
    <font>
      <sz val="16"/>
      <name val="Calibri"/>
      <family val="2"/>
    </font>
    <font>
      <sz val="14"/>
      <name val="Cambria"/>
      <family val="1"/>
    </font>
    <font>
      <sz val="14"/>
      <color rgb="FF000000"/>
      <name val="Cambria"/>
      <family val="1"/>
    </font>
    <font>
      <b/>
      <sz val="9"/>
      <color indexed="81"/>
      <name val="Tahoma"/>
      <family val="2"/>
    </font>
    <font>
      <sz val="9"/>
      <color indexed="81"/>
      <name val="Tahoma"/>
      <family val="2"/>
    </font>
    <font>
      <b/>
      <sz val="14"/>
      <color theme="1"/>
      <name val="Calibri"/>
      <family val="2"/>
      <scheme val="minor"/>
    </font>
    <font>
      <b/>
      <sz val="16"/>
      <color theme="1"/>
      <name val="Calibri"/>
      <family val="2"/>
      <scheme val="minor"/>
    </font>
    <font>
      <b/>
      <sz val="11"/>
      <color rgb="FF000000"/>
      <name val="Calibri"/>
      <family val="2"/>
    </font>
    <font>
      <sz val="13"/>
      <color rgb="FF000000"/>
      <name val="Arial Narrow"/>
      <family val="2"/>
    </font>
    <font>
      <b/>
      <sz val="13"/>
      <color theme="1"/>
      <name val="Arial Narrow"/>
      <family val="2"/>
    </font>
    <font>
      <b/>
      <sz val="13"/>
      <color rgb="FFFFFFFF"/>
      <name val="Arial Narrow"/>
      <family val="2"/>
    </font>
    <font>
      <sz val="13"/>
      <color rgb="FF000000"/>
      <name val="Arial Narrow"/>
      <family val="2"/>
    </font>
    <font>
      <b/>
      <sz val="18"/>
      <color rgb="FF7030A0"/>
      <name val="Calibri"/>
      <family val="2"/>
      <scheme val="minor"/>
    </font>
    <font>
      <b/>
      <sz val="14"/>
      <color rgb="FF7030A0"/>
      <name val="Calibri"/>
      <family val="2"/>
      <scheme val="minor"/>
    </font>
    <font>
      <b/>
      <sz val="14"/>
      <name val="Calibri"/>
      <family val="2"/>
      <scheme val="minor"/>
    </font>
    <font>
      <sz val="14"/>
      <color theme="1"/>
      <name val="Calibri"/>
      <family val="2"/>
      <scheme val="minor"/>
    </font>
    <font>
      <b/>
      <u/>
      <sz val="14"/>
      <color rgb="FF7030A0"/>
      <name val="Calibri"/>
      <family val="2"/>
      <scheme val="minor"/>
    </font>
    <font>
      <sz val="12"/>
      <name val="Calibri"/>
      <family val="2"/>
      <scheme val="minor"/>
    </font>
    <font>
      <b/>
      <sz val="12"/>
      <color rgb="FF7030A0"/>
      <name val="Calibri"/>
      <family val="2"/>
      <scheme val="minor"/>
    </font>
    <font>
      <b/>
      <sz val="12"/>
      <name val="Calibri"/>
      <family val="2"/>
      <scheme val="minor"/>
    </font>
    <font>
      <b/>
      <sz val="14"/>
      <color rgb="FF002060"/>
      <name val="Calibri"/>
      <family val="2"/>
      <scheme val="minor"/>
    </font>
    <font>
      <b/>
      <u/>
      <sz val="11"/>
      <color theme="1"/>
      <name val="Calibri"/>
      <family val="2"/>
      <scheme val="minor"/>
    </font>
    <font>
      <sz val="12"/>
      <color theme="1"/>
      <name val="Calibri"/>
      <family val="2"/>
      <scheme val="minor"/>
    </font>
    <font>
      <sz val="10"/>
      <color indexed="81"/>
      <name val="Tahoma"/>
      <family val="2"/>
    </font>
    <font>
      <b/>
      <sz val="11"/>
      <color indexed="81"/>
      <name val="Tahoma"/>
      <family val="2"/>
    </font>
    <font>
      <sz val="11"/>
      <color indexed="81"/>
      <name val="Tahoma"/>
      <family val="2"/>
    </font>
    <font>
      <sz val="9"/>
      <color theme="1"/>
      <name val="Arial"/>
      <family val="2"/>
    </font>
    <font>
      <b/>
      <sz val="9"/>
      <color theme="1"/>
      <name val="Arial"/>
      <family val="2"/>
    </font>
    <font>
      <sz val="8"/>
      <name val="Calibri"/>
      <family val="2"/>
      <scheme val="minor"/>
    </font>
    <font>
      <b/>
      <sz val="9"/>
      <color theme="1"/>
      <name val="Calibri"/>
      <family val="2"/>
      <scheme val="minor"/>
    </font>
    <font>
      <sz val="11"/>
      <color rgb="FFFF0000"/>
      <name val="Calibri"/>
      <family val="2"/>
      <scheme val="minor"/>
    </font>
    <font>
      <sz val="9"/>
      <color rgb="FFFF0000"/>
      <name val="Calibri"/>
      <family val="2"/>
      <scheme val="minor"/>
    </font>
    <font>
      <sz val="10"/>
      <color rgb="FFFF0000"/>
      <name val="Arial"/>
      <family val="2"/>
    </font>
    <font>
      <sz val="10"/>
      <color theme="1"/>
      <name val="Arial"/>
      <family val="2"/>
    </font>
    <font>
      <sz val="14"/>
      <name val="Calibri"/>
      <family val="2"/>
    </font>
    <font>
      <sz val="14"/>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9CD45E"/>
        <bgColor indexed="64"/>
      </patternFill>
    </fill>
    <fill>
      <patternFill patternType="solid">
        <fgColor rgb="FF6197D9"/>
        <bgColor indexed="64"/>
      </patternFill>
    </fill>
    <fill>
      <patternFill patternType="solid">
        <fgColor rgb="FFFFD13F"/>
        <bgColor indexed="64"/>
      </patternFill>
    </fill>
    <fill>
      <patternFill patternType="solid">
        <fgColor rgb="FFFF3B3B"/>
        <bgColor indexed="64"/>
      </patternFill>
    </fill>
    <fill>
      <patternFill patternType="solid">
        <fgColor theme="0"/>
        <bgColor rgb="FFFFFFFF"/>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BE5D6"/>
        <bgColor indexed="64"/>
      </patternFill>
    </fill>
    <fill>
      <patternFill patternType="solid">
        <fgColor rgb="FFED7D31"/>
        <bgColor indexed="64"/>
      </patternFill>
    </fill>
    <fill>
      <patternFill patternType="solid">
        <fgColor theme="0" tint="-4.9989318521683403E-2"/>
        <bgColor indexed="64"/>
      </patternFill>
    </fill>
    <fill>
      <patternFill patternType="solid">
        <fgColor rgb="FF92D050"/>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000000"/>
      </left>
      <right/>
      <top style="thin">
        <color indexed="64"/>
      </top>
      <bottom style="thin">
        <color rgb="FF000000"/>
      </bottom>
      <diagonal/>
    </border>
    <border>
      <left/>
      <right style="medium">
        <color indexed="64"/>
      </right>
      <top style="thin">
        <color indexed="64"/>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dashed">
        <color indexed="64"/>
      </right>
      <top/>
      <bottom/>
      <diagonal/>
    </border>
    <border>
      <left style="dashed">
        <color indexed="64"/>
      </left>
      <right style="dashed">
        <color indexed="64"/>
      </right>
      <top/>
      <bottom/>
      <diagonal/>
    </border>
    <border>
      <left style="dashed">
        <color indexed="64"/>
      </left>
      <right style="medium">
        <color indexed="64"/>
      </right>
      <top/>
      <bottom/>
      <diagonal/>
    </border>
    <border>
      <left/>
      <right style="dashed">
        <color indexed="64"/>
      </right>
      <top/>
      <bottom/>
      <diagonal/>
    </border>
    <border>
      <left style="dashed">
        <color indexed="64"/>
      </left>
      <right/>
      <top/>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0" fontId="1" fillId="0" borderId="0"/>
    <xf numFmtId="9"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9" fontId="5" fillId="0" borderId="0" applyFont="0" applyFill="0" applyBorder="0" applyAlignment="0" applyProtection="0"/>
  </cellStyleXfs>
  <cellXfs count="950">
    <xf numFmtId="0" fontId="0" fillId="0" borderId="0" xfId="0"/>
    <xf numFmtId="0" fontId="2" fillId="0" borderId="0" xfId="0" applyFont="1" applyAlignment="1">
      <alignment horizontal="left" vertical="center"/>
    </xf>
    <xf numFmtId="0" fontId="2" fillId="2" borderId="1" xfId="0" applyFont="1" applyFill="1" applyBorder="1" applyAlignment="1" applyProtection="1">
      <alignment horizontal="justify" vertical="center" wrapText="1"/>
      <protection locked="0"/>
    </xf>
    <xf numFmtId="0" fontId="0" fillId="0" borderId="0" xfId="0"/>
    <xf numFmtId="0" fontId="0" fillId="0" borderId="1" xfId="0" applyBorder="1" applyAlignment="1" applyProtection="1">
      <alignment horizontal="center" vertical="center"/>
      <protection hidden="1"/>
    </xf>
    <xf numFmtId="0" fontId="0" fillId="5" borderId="1" xfId="0" applyFill="1" applyBorder="1" applyAlignment="1" applyProtection="1">
      <alignment horizontal="center" vertical="center"/>
      <protection hidden="1"/>
    </xf>
    <xf numFmtId="0" fontId="0" fillId="0" borderId="0" xfId="0" applyProtection="1">
      <protection hidden="1"/>
    </xf>
    <xf numFmtId="0" fontId="0" fillId="5" borderId="12" xfId="0" applyFill="1" applyBorder="1" applyAlignment="1" applyProtection="1">
      <alignment horizontal="center" vertical="center"/>
      <protection hidden="1"/>
    </xf>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0" fillId="5" borderId="1" xfId="0" applyFill="1" applyBorder="1" applyAlignment="1" applyProtection="1">
      <alignment horizontal="center" vertical="center"/>
      <protection locked="0"/>
    </xf>
    <xf numFmtId="0" fontId="0" fillId="5" borderId="1" xfId="0" applyFill="1" applyBorder="1" applyAlignment="1">
      <alignment horizontal="center" vertical="center"/>
    </xf>
    <xf numFmtId="0" fontId="0" fillId="5" borderId="12" xfId="0" applyFill="1" applyBorder="1" applyAlignment="1" applyProtection="1">
      <alignment horizontal="center" vertical="center"/>
      <protection locked="0"/>
    </xf>
    <xf numFmtId="0" fontId="0" fillId="5" borderId="12" xfId="0" applyFill="1" applyBorder="1" applyAlignment="1">
      <alignment horizontal="center" vertical="center"/>
    </xf>
    <xf numFmtId="0" fontId="8" fillId="0" borderId="3"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2" borderId="0" xfId="0" applyFill="1"/>
    <xf numFmtId="0" fontId="0" fillId="2" borderId="0"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11" fillId="7" borderId="0" xfId="0" applyFont="1" applyFill="1" applyBorder="1" applyAlignment="1" applyProtection="1">
      <alignment horizontal="center" vertical="center"/>
      <protection hidden="1"/>
    </xf>
    <xf numFmtId="0" fontId="11" fillId="7" borderId="0" xfId="0" applyFont="1" applyFill="1" applyBorder="1" applyAlignment="1" applyProtection="1">
      <alignment horizontal="center" vertical="center" wrapText="1"/>
      <protection hidden="1"/>
    </xf>
    <xf numFmtId="0" fontId="11" fillId="8" borderId="0" xfId="0" applyFont="1" applyFill="1" applyBorder="1" applyAlignment="1" applyProtection="1">
      <alignment horizontal="center" vertical="center"/>
      <protection hidden="1"/>
    </xf>
    <xf numFmtId="0" fontId="11" fillId="8" borderId="0" xfId="0" applyFont="1" applyFill="1" applyBorder="1" applyAlignment="1" applyProtection="1">
      <alignment horizontal="center" vertical="center" wrapText="1"/>
      <protection hidden="1"/>
    </xf>
    <xf numFmtId="0" fontId="11" fillId="9" borderId="0" xfId="0" applyFont="1" applyFill="1" applyBorder="1" applyAlignment="1" applyProtection="1">
      <alignment horizontal="center" vertical="center"/>
      <protection hidden="1"/>
    </xf>
    <xf numFmtId="0" fontId="11" fillId="9" borderId="0" xfId="0" applyFont="1" applyFill="1" applyBorder="1" applyAlignment="1" applyProtection="1">
      <alignment horizontal="center" vertical="center" wrapText="1"/>
      <protection hidden="1"/>
    </xf>
    <xf numFmtId="0" fontId="11" fillId="10" borderId="0" xfId="0" applyFont="1" applyFill="1" applyBorder="1" applyAlignment="1" applyProtection="1">
      <alignment horizontal="center" vertical="center"/>
      <protection hidden="1"/>
    </xf>
    <xf numFmtId="0" fontId="11" fillId="10" borderId="0" xfId="0" applyFont="1" applyFill="1" applyBorder="1" applyAlignment="1" applyProtection="1">
      <alignment horizontal="center" vertical="center" wrapText="1"/>
      <protection hidden="1"/>
    </xf>
    <xf numFmtId="0" fontId="17" fillId="0" borderId="0" xfId="0" applyFont="1"/>
    <xf numFmtId="0" fontId="0" fillId="0" borderId="0" xfId="0" applyBorder="1"/>
    <xf numFmtId="0" fontId="7" fillId="2" borderId="0" xfId="0" applyFont="1" applyFill="1" applyBorder="1" applyAlignment="1">
      <alignment vertical="center"/>
    </xf>
    <xf numFmtId="0" fontId="7" fillId="0" borderId="0" xfId="0" applyFont="1" applyBorder="1"/>
    <xf numFmtId="0" fontId="7" fillId="2" borderId="0" xfId="0" applyFont="1" applyFill="1" applyBorder="1"/>
    <xf numFmtId="0" fontId="0" fillId="2" borderId="16" xfId="0" applyFill="1" applyBorder="1"/>
    <xf numFmtId="0" fontId="0" fillId="2" borderId="17" xfId="0" applyFill="1" applyBorder="1"/>
    <xf numFmtId="0" fontId="0" fillId="2" borderId="18" xfId="0" applyFill="1" applyBorder="1"/>
    <xf numFmtId="0" fontId="7" fillId="0" borderId="0" xfId="0" applyFont="1" applyProtection="1">
      <protection hidden="1"/>
    </xf>
    <xf numFmtId="0" fontId="2" fillId="0" borderId="0" xfId="0" applyFont="1" applyBorder="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2" fillId="0" borderId="0" xfId="0" applyFont="1" applyAlignment="1" applyProtection="1">
      <alignment horizontal="left" vertical="center"/>
      <protection hidden="1"/>
    </xf>
    <xf numFmtId="0" fontId="0" fillId="0" borderId="0" xfId="0" applyAlignment="1" applyProtection="1">
      <alignment horizontal="center"/>
      <protection hidden="1"/>
    </xf>
    <xf numFmtId="165" fontId="0" fillId="0" borderId="0" xfId="3" applyNumberFormat="1" applyFont="1" applyProtection="1">
      <protection hidden="1"/>
    </xf>
    <xf numFmtId="0" fontId="5" fillId="0" borderId="0" xfId="0" applyFont="1" applyAlignment="1" applyProtection="1">
      <alignment wrapText="1"/>
      <protection hidden="1"/>
    </xf>
    <xf numFmtId="0" fontId="6" fillId="2" borderId="1" xfId="0" applyFont="1" applyFill="1" applyBorder="1" applyAlignment="1" applyProtection="1">
      <alignment horizontal="center" vertical="center" wrapText="1"/>
      <protection hidden="1"/>
    </xf>
    <xf numFmtId="0" fontId="0" fillId="0" borderId="0" xfId="0" applyFont="1" applyBorder="1" applyProtection="1">
      <protection hidden="1"/>
    </xf>
    <xf numFmtId="0" fontId="0" fillId="0" borderId="0" xfId="0" applyFont="1" applyBorder="1" applyAlignment="1" applyProtection="1">
      <alignment horizontal="left" vertical="center"/>
      <protection hidden="1"/>
    </xf>
    <xf numFmtId="0" fontId="0" fillId="0" borderId="0" xfId="0" applyFont="1" applyFill="1" applyBorder="1" applyProtection="1">
      <protection hidden="1"/>
    </xf>
    <xf numFmtId="0" fontId="0" fillId="0" borderId="0" xfId="0" applyFont="1" applyFill="1" applyBorder="1" applyAlignment="1" applyProtection="1">
      <alignment horizontal="left" vertical="center"/>
      <protection hidden="1"/>
    </xf>
    <xf numFmtId="0" fontId="2" fillId="0" borderId="30" xfId="0" applyFont="1" applyBorder="1" applyAlignment="1">
      <alignment horizontal="center" vertical="center"/>
    </xf>
    <xf numFmtId="0" fontId="2" fillId="0" borderId="0" xfId="0" applyFont="1" applyBorder="1" applyAlignment="1">
      <alignment horizontal="center" vertical="center"/>
    </xf>
    <xf numFmtId="0" fontId="12" fillId="0" borderId="0" xfId="0" applyFont="1" applyBorder="1" applyAlignment="1">
      <alignment horizontal="center" vertical="center"/>
    </xf>
    <xf numFmtId="14" fontId="0" fillId="0" borderId="1" xfId="0" applyNumberFormat="1" applyBorder="1" applyAlignment="1" applyProtection="1">
      <alignment horizontal="center" vertical="center"/>
      <protection locked="0"/>
    </xf>
    <xf numFmtId="0" fontId="0" fillId="0" borderId="0" xfId="0" applyAlignment="1">
      <alignment wrapText="1"/>
    </xf>
    <xf numFmtId="0" fontId="2" fillId="2" borderId="6" xfId="0" applyFont="1" applyFill="1" applyBorder="1" applyAlignment="1" applyProtection="1">
      <alignment horizontal="justify" vertical="center" wrapText="1"/>
      <protection locked="0"/>
    </xf>
    <xf numFmtId="0" fontId="2" fillId="2" borderId="3" xfId="0" applyFont="1" applyFill="1" applyBorder="1" applyAlignment="1" applyProtection="1">
      <alignment horizontal="justify" vertical="center" wrapText="1"/>
      <protection locked="0"/>
    </xf>
    <xf numFmtId="0" fontId="2" fillId="2" borderId="12" xfId="0" applyFont="1" applyFill="1" applyBorder="1" applyAlignment="1" applyProtection="1">
      <alignment horizontal="justify" vertical="center" wrapText="1"/>
      <protection locked="0"/>
    </xf>
    <xf numFmtId="0" fontId="2" fillId="2" borderId="39" xfId="0" applyFont="1" applyFill="1" applyBorder="1" applyAlignment="1" applyProtection="1">
      <alignment horizontal="justify" vertical="center" wrapText="1"/>
      <protection locked="0"/>
    </xf>
    <xf numFmtId="0" fontId="2" fillId="0" borderId="0" xfId="1" applyFont="1" applyFill="1" applyBorder="1" applyAlignment="1" applyProtection="1">
      <alignment horizontal="center" vertical="center" wrapText="1"/>
      <protection locked="0"/>
    </xf>
    <xf numFmtId="0" fontId="2" fillId="0" borderId="0" xfId="1" applyFont="1" applyBorder="1" applyAlignment="1" applyProtection="1">
      <alignment horizontal="center" vertical="center" wrapText="1"/>
      <protection locked="0"/>
    </xf>
    <xf numFmtId="0" fontId="1" fillId="2" borderId="0" xfId="1" applyFill="1" applyBorder="1" applyAlignment="1" applyProtection="1">
      <alignment vertical="center" wrapText="1"/>
      <protection locked="0"/>
    </xf>
    <xf numFmtId="0" fontId="2" fillId="2" borderId="0" xfId="0" applyFont="1" applyFill="1" applyBorder="1" applyAlignment="1" applyProtection="1">
      <alignment horizontal="justify" vertical="center" wrapText="1"/>
      <protection locked="0"/>
    </xf>
    <xf numFmtId="0" fontId="1" fillId="2" borderId="0" xfId="1" applyFont="1" applyFill="1" applyBorder="1" applyAlignment="1" applyProtection="1">
      <alignment vertical="center" wrapText="1"/>
      <protection locked="0"/>
    </xf>
    <xf numFmtId="0" fontId="1" fillId="2" borderId="0" xfId="1" applyFont="1" applyFill="1" applyBorder="1" applyAlignment="1" applyProtection="1">
      <alignment horizontal="center" vertical="center" wrapText="1"/>
      <protection hidden="1"/>
    </xf>
    <xf numFmtId="0" fontId="1" fillId="2" borderId="0" xfId="1" applyFill="1" applyBorder="1" applyAlignment="1" applyProtection="1">
      <alignment horizontal="left" vertical="center" wrapText="1"/>
      <protection hidden="1"/>
    </xf>
    <xf numFmtId="0" fontId="1" fillId="2" borderId="0" xfId="1" applyFill="1" applyBorder="1" applyAlignment="1" applyProtection="1">
      <alignment horizontal="center" vertical="center" wrapText="1"/>
      <protection hidden="1"/>
    </xf>
    <xf numFmtId="9" fontId="1" fillId="2" borderId="0" xfId="1" applyNumberFormat="1" applyFont="1" applyFill="1" applyBorder="1" applyAlignment="1" applyProtection="1">
      <alignment horizontal="center" vertical="center" wrapText="1"/>
      <protection hidden="1"/>
    </xf>
    <xf numFmtId="0" fontId="0" fillId="0" borderId="3" xfId="0" applyBorder="1" applyAlignment="1" applyProtection="1">
      <alignment horizontal="center" vertical="center" wrapText="1"/>
      <protection locked="0"/>
    </xf>
    <xf numFmtId="0" fontId="0" fillId="5" borderId="1" xfId="0" applyFill="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0" fillId="0" borderId="1" xfId="0" applyBorder="1" applyProtection="1">
      <protection locked="0"/>
    </xf>
    <xf numFmtId="0" fontId="0" fillId="0" borderId="12" xfId="0" applyBorder="1" applyProtection="1">
      <protection locked="0"/>
    </xf>
    <xf numFmtId="9" fontId="0" fillId="0" borderId="1" xfId="5" applyFont="1" applyBorder="1" applyAlignment="1" applyProtection="1">
      <alignment horizontal="center" vertical="center"/>
      <protection locked="0"/>
    </xf>
    <xf numFmtId="9" fontId="0" fillId="0" borderId="3" xfId="5" applyFont="1" applyBorder="1" applyAlignment="1" applyProtection="1">
      <alignment horizontal="center" vertical="center"/>
      <protection locked="0"/>
    </xf>
    <xf numFmtId="0" fontId="11" fillId="10" borderId="41" xfId="0" applyFont="1" applyFill="1" applyBorder="1" applyAlignment="1" applyProtection="1">
      <alignment horizontal="center" vertical="center"/>
      <protection hidden="1"/>
    </xf>
    <xf numFmtId="0" fontId="11" fillId="10" borderId="42" xfId="0" applyFont="1" applyFill="1" applyBorder="1" applyAlignment="1" applyProtection="1">
      <alignment horizontal="center" vertical="center"/>
      <protection hidden="1"/>
    </xf>
    <xf numFmtId="0" fontId="11" fillId="10" borderId="43" xfId="0" applyFont="1" applyFill="1" applyBorder="1" applyAlignment="1" applyProtection="1">
      <alignment horizontal="center" vertical="center"/>
      <protection hidden="1"/>
    </xf>
    <xf numFmtId="0" fontId="11" fillId="10" borderId="44" xfId="0" applyFont="1" applyFill="1" applyBorder="1" applyAlignment="1" applyProtection="1">
      <alignment horizontal="center" vertical="center"/>
      <protection hidden="1"/>
    </xf>
    <xf numFmtId="0" fontId="11" fillId="10" borderId="45" xfId="0" applyFont="1" applyFill="1" applyBorder="1" applyAlignment="1" applyProtection="1">
      <alignment horizontal="center" vertical="center" wrapText="1"/>
      <protection hidden="1"/>
    </xf>
    <xf numFmtId="0" fontId="11" fillId="9" borderId="41" xfId="0" applyFont="1" applyFill="1" applyBorder="1" applyAlignment="1" applyProtection="1">
      <alignment horizontal="center" vertical="center"/>
      <protection hidden="1"/>
    </xf>
    <xf numFmtId="0" fontId="11" fillId="9" borderId="42" xfId="0" applyFont="1" applyFill="1" applyBorder="1" applyAlignment="1" applyProtection="1">
      <alignment horizontal="center" vertical="center"/>
      <protection hidden="1"/>
    </xf>
    <xf numFmtId="0" fontId="11" fillId="9" borderId="43" xfId="0" applyFont="1" applyFill="1" applyBorder="1" applyAlignment="1" applyProtection="1">
      <alignment horizontal="center" vertical="center"/>
      <protection hidden="1"/>
    </xf>
    <xf numFmtId="0" fontId="11" fillId="9" borderId="44" xfId="0" applyFont="1" applyFill="1" applyBorder="1" applyAlignment="1" applyProtection="1">
      <alignment horizontal="center" vertical="center"/>
      <protection hidden="1"/>
    </xf>
    <xf numFmtId="0" fontId="11" fillId="9" borderId="45" xfId="0" applyFont="1" applyFill="1" applyBorder="1" applyAlignment="1" applyProtection="1">
      <alignment horizontal="center" vertical="center" wrapText="1"/>
      <protection hidden="1"/>
    </xf>
    <xf numFmtId="0" fontId="11" fillId="7" borderId="41" xfId="0" applyFont="1" applyFill="1" applyBorder="1" applyAlignment="1" applyProtection="1">
      <alignment horizontal="center" vertical="center"/>
      <protection hidden="1"/>
    </xf>
    <xf numFmtId="0" fontId="11" fillId="7" borderId="42" xfId="0" applyFont="1" applyFill="1" applyBorder="1" applyAlignment="1" applyProtection="1">
      <alignment horizontal="center" vertical="center"/>
      <protection hidden="1"/>
    </xf>
    <xf numFmtId="0" fontId="11" fillId="7" borderId="43" xfId="0" applyFont="1" applyFill="1" applyBorder="1" applyAlignment="1" applyProtection="1">
      <alignment horizontal="center" vertical="center"/>
      <protection hidden="1"/>
    </xf>
    <xf numFmtId="0" fontId="11" fillId="7" borderId="44" xfId="0" applyFont="1" applyFill="1" applyBorder="1" applyAlignment="1" applyProtection="1">
      <alignment horizontal="center" vertical="center"/>
      <protection hidden="1"/>
    </xf>
    <xf numFmtId="0" fontId="11" fillId="7" borderId="45" xfId="0" applyFont="1" applyFill="1" applyBorder="1" applyAlignment="1" applyProtection="1">
      <alignment horizontal="center" vertical="center" wrapText="1"/>
      <protection hidden="1"/>
    </xf>
    <xf numFmtId="0" fontId="11" fillId="8" borderId="41" xfId="0" applyFont="1" applyFill="1" applyBorder="1" applyAlignment="1" applyProtection="1">
      <alignment horizontal="center" vertical="center"/>
      <protection hidden="1"/>
    </xf>
    <xf numFmtId="0" fontId="11" fillId="8" borderId="42" xfId="0" applyFont="1" applyFill="1" applyBorder="1" applyAlignment="1" applyProtection="1">
      <alignment horizontal="center" vertical="center"/>
      <protection hidden="1"/>
    </xf>
    <xf numFmtId="0" fontId="11" fillId="8" borderId="43" xfId="0" applyFont="1" applyFill="1" applyBorder="1" applyAlignment="1" applyProtection="1">
      <alignment horizontal="center" vertical="center"/>
      <protection hidden="1"/>
    </xf>
    <xf numFmtId="0" fontId="11" fillId="8" borderId="44" xfId="0" applyFont="1" applyFill="1" applyBorder="1" applyAlignment="1" applyProtection="1">
      <alignment horizontal="center" vertical="center"/>
      <protection hidden="1"/>
    </xf>
    <xf numFmtId="0" fontId="11" fillId="8" borderId="45" xfId="0" applyFont="1" applyFill="1" applyBorder="1" applyAlignment="1" applyProtection="1">
      <alignment horizontal="center" vertical="center" wrapText="1"/>
      <protection hidden="1"/>
    </xf>
    <xf numFmtId="0" fontId="2" fillId="0" borderId="0" xfId="0" applyFont="1" applyBorder="1" applyAlignment="1">
      <alignment horizontal="center" vertical="center"/>
    </xf>
    <xf numFmtId="0" fontId="0" fillId="0" borderId="7"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1" xfId="0" applyBorder="1" applyAlignment="1" applyProtection="1">
      <alignment horizontal="left" wrapText="1"/>
      <protection locked="0"/>
    </xf>
    <xf numFmtId="0" fontId="0" fillId="0" borderId="12" xfId="0" applyBorder="1" applyAlignment="1" applyProtection="1">
      <alignment horizontal="left" wrapText="1"/>
      <protection locked="0"/>
    </xf>
    <xf numFmtId="9" fontId="0" fillId="0" borderId="12" xfId="5" applyFont="1" applyBorder="1" applyAlignment="1" applyProtection="1">
      <alignment horizontal="center" vertical="center"/>
      <protection locked="0"/>
    </xf>
    <xf numFmtId="0" fontId="0" fillId="0" borderId="0" xfId="0" applyAlignment="1">
      <alignment horizontal="center" vertical="center"/>
    </xf>
    <xf numFmtId="14" fontId="0" fillId="0" borderId="1" xfId="0" applyNumberFormat="1" applyBorder="1" applyProtection="1">
      <protection locked="0"/>
    </xf>
    <xf numFmtId="0" fontId="20" fillId="6" borderId="35"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35" xfId="0" applyFont="1" applyFill="1" applyBorder="1" applyAlignment="1" applyProtection="1">
      <alignment horizontal="center" vertical="center" wrapText="1"/>
      <protection hidden="1"/>
    </xf>
    <xf numFmtId="0" fontId="0" fillId="0" borderId="5" xfId="0" applyBorder="1" applyAlignment="1" applyProtection="1">
      <alignment wrapText="1"/>
      <protection locked="0"/>
    </xf>
    <xf numFmtId="0" fontId="0" fillId="0" borderId="13" xfId="0" applyBorder="1" applyAlignment="1" applyProtection="1">
      <alignment wrapText="1"/>
      <protection locked="0"/>
    </xf>
    <xf numFmtId="0" fontId="0" fillId="0" borderId="14" xfId="0" applyBorder="1" applyAlignment="1" applyProtection="1">
      <alignment horizontal="center" vertical="center" wrapText="1"/>
      <protection locked="0"/>
    </xf>
    <xf numFmtId="0" fontId="0" fillId="2" borderId="1" xfId="0" applyFill="1" applyBorder="1"/>
    <xf numFmtId="0" fontId="0" fillId="2" borderId="1" xfId="0" applyFill="1" applyBorder="1" applyAlignment="1"/>
    <xf numFmtId="0" fontId="7" fillId="2" borderId="1" xfId="0" applyFont="1" applyFill="1" applyBorder="1" applyAlignment="1"/>
    <xf numFmtId="0" fontId="24" fillId="6" borderId="60" xfId="0" applyFont="1" applyFill="1" applyBorder="1" applyAlignment="1">
      <alignment horizontal="center" vertical="center" wrapText="1"/>
    </xf>
    <xf numFmtId="0" fontId="7" fillId="2" borderId="19" xfId="0" applyFont="1" applyFill="1" applyBorder="1"/>
    <xf numFmtId="0" fontId="7" fillId="2" borderId="19" xfId="0" applyFont="1" applyFill="1" applyBorder="1" applyAlignment="1"/>
    <xf numFmtId="0" fontId="22" fillId="2" borderId="19" xfId="0" applyFont="1" applyFill="1" applyBorder="1" applyAlignment="1">
      <alignment vertical="center"/>
    </xf>
    <xf numFmtId="0" fontId="21" fillId="0" borderId="4" xfId="0" applyFont="1" applyBorder="1" applyAlignment="1">
      <alignment horizontal="center" vertical="center" wrapText="1"/>
    </xf>
    <xf numFmtId="14" fontId="0" fillId="0" borderId="12" xfId="0" applyNumberFormat="1" applyBorder="1" applyProtection="1">
      <protection locked="0"/>
    </xf>
    <xf numFmtId="0" fontId="0" fillId="0" borderId="3" xfId="0"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14" fontId="0" fillId="0" borderId="1" xfId="0" applyNumberFormat="1" applyBorder="1" applyAlignment="1" applyProtection="1">
      <alignment horizontal="center" vertical="center"/>
      <protection hidden="1"/>
    </xf>
    <xf numFmtId="14" fontId="0" fillId="0" borderId="3" xfId="0" applyNumberFormat="1" applyBorder="1" applyAlignment="1" applyProtection="1">
      <alignment horizontal="center" vertical="center"/>
      <protection hidden="1"/>
    </xf>
    <xf numFmtId="14" fontId="0" fillId="0" borderId="12" xfId="0" applyNumberFormat="1" applyBorder="1" applyAlignment="1" applyProtection="1">
      <alignment horizontal="center" vertical="center"/>
      <protection hidden="1"/>
    </xf>
    <xf numFmtId="0" fontId="21"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14" fontId="29" fillId="0" borderId="1" xfId="0" applyNumberFormat="1" applyFont="1" applyBorder="1" applyAlignment="1">
      <alignment horizontal="center" vertical="center" wrapText="1"/>
    </xf>
    <xf numFmtId="14" fontId="27" fillId="0" borderId="5"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35" xfId="0" applyFont="1" applyBorder="1" applyAlignment="1">
      <alignment vertical="center" wrapText="1"/>
    </xf>
    <xf numFmtId="0" fontId="7" fillId="0" borderId="1" xfId="0" applyFont="1" applyBorder="1" applyAlignment="1">
      <alignment horizontal="center" vertical="center"/>
    </xf>
    <xf numFmtId="0" fontId="35" fillId="0" borderId="1" xfId="0" applyFont="1" applyBorder="1" applyAlignment="1">
      <alignment horizontal="center" vertical="center"/>
    </xf>
    <xf numFmtId="0" fontId="7" fillId="0" borderId="1" xfId="0" applyFont="1" applyBorder="1" applyAlignment="1">
      <alignment horizontal="center" wrapText="1"/>
    </xf>
    <xf numFmtId="0" fontId="7" fillId="0" borderId="36" xfId="0" applyFont="1" applyBorder="1" applyAlignment="1">
      <alignment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36" xfId="0" applyBorder="1" applyAlignment="1">
      <alignment vertical="center"/>
    </xf>
    <xf numFmtId="0" fontId="0" fillId="0" borderId="0" xfId="0" applyAlignment="1">
      <alignment vertical="center"/>
    </xf>
    <xf numFmtId="0" fontId="0" fillId="0" borderId="1" xfId="0" applyBorder="1"/>
    <xf numFmtId="0" fontId="0" fillId="0" borderId="0" xfId="0" applyAlignment="1">
      <alignment vertical="top" wrapText="1"/>
    </xf>
    <xf numFmtId="0" fontId="0" fillId="0" borderId="1" xfId="0" applyBorder="1" applyAlignment="1">
      <alignment horizontal="left" vertical="top" wrapText="1"/>
    </xf>
    <xf numFmtId="0" fontId="0" fillId="0" borderId="36" xfId="0" applyBorder="1" applyAlignment="1">
      <alignment vertical="center" wrapText="1"/>
    </xf>
    <xf numFmtId="0" fontId="0" fillId="0" borderId="1" xfId="0" applyBorder="1" applyAlignment="1">
      <alignment horizontal="left"/>
    </xf>
    <xf numFmtId="0" fontId="0" fillId="0" borderId="88" xfId="0" applyBorder="1" applyAlignment="1">
      <alignment horizontal="center"/>
    </xf>
    <xf numFmtId="0" fontId="0" fillId="0" borderId="88" xfId="0" applyBorder="1"/>
    <xf numFmtId="0" fontId="37" fillId="0" borderId="88" xfId="0" applyFont="1" applyBorder="1" applyAlignment="1">
      <alignment horizontal="center" vertical="center"/>
    </xf>
    <xf numFmtId="0" fontId="11" fillId="0" borderId="1" xfId="0" applyFont="1" applyBorder="1" applyAlignment="1">
      <alignment horizontal="center"/>
    </xf>
    <xf numFmtId="0" fontId="7" fillId="0" borderId="0" xfId="0" applyFont="1"/>
    <xf numFmtId="0" fontId="0" fillId="0" borderId="0" xfId="0" applyAlignment="1">
      <alignment horizontal="center"/>
    </xf>
    <xf numFmtId="0" fontId="36" fillId="0" borderId="36" xfId="0" applyFont="1" applyBorder="1" applyAlignment="1">
      <alignment vertical="center"/>
    </xf>
    <xf numFmtId="0" fontId="36" fillId="0" borderId="52" xfId="0" applyFont="1" applyBorder="1" applyAlignment="1">
      <alignment vertical="center"/>
    </xf>
    <xf numFmtId="0" fontId="36" fillId="0" borderId="53" xfId="0" applyFont="1" applyBorder="1" applyAlignment="1">
      <alignment vertical="center"/>
    </xf>
    <xf numFmtId="0" fontId="38" fillId="15" borderId="90" xfId="0" applyFont="1" applyFill="1" applyBorder="1" applyAlignment="1">
      <alignment horizontal="center" vertical="center" wrapText="1" readingOrder="1"/>
    </xf>
    <xf numFmtId="0" fontId="38" fillId="15" borderId="91" xfId="0" applyFont="1" applyFill="1" applyBorder="1" applyAlignment="1">
      <alignment horizontal="center" vertical="center" wrapText="1" readingOrder="1"/>
    </xf>
    <xf numFmtId="0" fontId="39" fillId="15" borderId="89" xfId="0" applyFont="1" applyFill="1" applyBorder="1" applyAlignment="1">
      <alignment horizontal="center" vertical="center" wrapText="1" readingOrder="1"/>
    </xf>
    <xf numFmtId="0" fontId="40" fillId="16" borderId="89" xfId="0" applyFont="1" applyFill="1" applyBorder="1" applyAlignment="1">
      <alignment horizontal="center" vertical="center" wrapText="1" readingOrder="1"/>
    </xf>
    <xf numFmtId="0" fontId="41" fillId="15" borderId="90" xfId="0" applyFont="1" applyFill="1" applyBorder="1" applyAlignment="1">
      <alignment horizontal="center" vertical="center" wrapText="1" readingOrder="1"/>
    </xf>
    <xf numFmtId="0" fontId="41" fillId="15" borderId="91" xfId="0" applyFont="1" applyFill="1" applyBorder="1" applyAlignment="1">
      <alignment horizontal="center" vertical="center" wrapText="1" readingOrder="1"/>
    </xf>
    <xf numFmtId="0" fontId="0" fillId="0" borderId="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5" borderId="1" xfId="0" applyFill="1" applyBorder="1" applyAlignment="1">
      <alignment horizontal="center" vertical="center" wrapText="1"/>
    </xf>
    <xf numFmtId="0" fontId="0" fillId="5" borderId="12" xfId="0" applyFill="1" applyBorder="1" applyAlignment="1">
      <alignment horizontal="center" vertical="center" wrapText="1"/>
    </xf>
    <xf numFmtId="0" fontId="8" fillId="0" borderId="1" xfId="0" applyFont="1" applyBorder="1" applyAlignment="1" applyProtection="1">
      <alignment horizontal="center" vertical="center"/>
      <protection hidden="1"/>
    </xf>
    <xf numFmtId="0" fontId="4" fillId="12" borderId="35" xfId="1" applyFont="1" applyFill="1" applyBorder="1" applyAlignment="1">
      <alignment horizontal="center" vertical="center" wrapText="1"/>
    </xf>
    <xf numFmtId="0" fontId="4" fillId="4" borderId="35" xfId="1" applyFont="1" applyFill="1" applyBorder="1" applyAlignment="1">
      <alignment horizontal="center" vertical="center" wrapText="1"/>
    </xf>
    <xf numFmtId="0" fontId="4" fillId="4" borderId="35" xfId="1" applyFont="1" applyFill="1" applyBorder="1" applyAlignment="1" applyProtection="1">
      <alignment horizontal="center" vertical="center" wrapText="1"/>
      <protection hidden="1"/>
    </xf>
    <xf numFmtId="0" fontId="4" fillId="4" borderId="35" xfId="1" applyFont="1" applyFill="1" applyBorder="1" applyAlignment="1">
      <alignment horizontal="center" wrapText="1"/>
    </xf>
    <xf numFmtId="0" fontId="35"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0" fillId="0" borderId="3"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8" fillId="0" borderId="35" xfId="0" applyFont="1" applyBorder="1" applyAlignment="1" applyProtection="1">
      <alignment horizontal="center" vertical="center"/>
      <protection hidden="1"/>
    </xf>
    <xf numFmtId="0" fontId="8" fillId="0" borderId="35" xfId="0" applyFont="1" applyBorder="1" applyAlignment="1" applyProtection="1">
      <alignment horizontal="center" vertical="center" wrapText="1"/>
      <protection hidden="1"/>
    </xf>
    <xf numFmtId="0" fontId="0" fillId="5" borderId="35" xfId="0" applyFill="1" applyBorder="1" applyAlignment="1" applyProtection="1">
      <alignment horizontal="center" vertical="center"/>
      <protection locked="0"/>
    </xf>
    <xf numFmtId="0" fontId="0" fillId="5" borderId="35" xfId="0" applyFill="1" applyBorder="1" applyAlignment="1" applyProtection="1">
      <alignment horizontal="center" vertical="center"/>
      <protection hidden="1"/>
    </xf>
    <xf numFmtId="0" fontId="0" fillId="5" borderId="35" xfId="0" applyFill="1" applyBorder="1" applyAlignment="1">
      <alignment horizontal="center" vertical="center"/>
    </xf>
    <xf numFmtId="0" fontId="0" fillId="5" borderId="35" xfId="0" applyFill="1" applyBorder="1" applyAlignment="1" applyProtection="1">
      <alignment horizontal="center" vertical="center" wrapText="1"/>
      <protection hidden="1"/>
    </xf>
    <xf numFmtId="0" fontId="0" fillId="5" borderId="35" xfId="0" applyFill="1" applyBorder="1" applyAlignment="1">
      <alignment horizontal="center" vertical="center" wrapText="1"/>
    </xf>
    <xf numFmtId="0" fontId="0" fillId="0" borderId="35" xfId="0" applyBorder="1" applyAlignment="1">
      <alignment horizontal="center" vertical="center"/>
    </xf>
    <xf numFmtId="0" fontId="0" fillId="0" borderId="51" xfId="0" applyBorder="1" applyAlignment="1">
      <alignment horizontal="center" vertical="center"/>
    </xf>
    <xf numFmtId="0" fontId="0" fillId="5" borderId="35" xfId="0" applyFill="1" applyBorder="1" applyProtection="1">
      <protection locked="0"/>
    </xf>
    <xf numFmtId="0" fontId="0" fillId="5" borderId="35" xfId="0" applyFill="1" applyBorder="1" applyProtection="1">
      <protection hidden="1"/>
    </xf>
    <xf numFmtId="0" fontId="0" fillId="5" borderId="35" xfId="0" applyFill="1" applyBorder="1"/>
    <xf numFmtId="0" fontId="0" fillId="5" borderId="35" xfId="0" applyFill="1" applyBorder="1" applyAlignment="1" applyProtection="1">
      <alignment wrapText="1"/>
      <protection hidden="1"/>
    </xf>
    <xf numFmtId="0" fontId="0" fillId="5" borderId="35" xfId="0" applyFill="1" applyBorder="1" applyAlignment="1">
      <alignment wrapText="1"/>
    </xf>
    <xf numFmtId="0" fontId="1" fillId="2" borderId="8" xfId="1" applyFill="1" applyBorder="1" applyAlignment="1" applyProtection="1">
      <alignment horizontal="center" vertical="center" wrapText="1"/>
      <protection locked="0"/>
    </xf>
    <xf numFmtId="0" fontId="1" fillId="2" borderId="32" xfId="1" applyFill="1" applyBorder="1" applyAlignment="1" applyProtection="1">
      <alignment horizontal="center" vertical="center" wrapText="1"/>
      <protection locked="0"/>
    </xf>
    <xf numFmtId="0" fontId="1" fillId="2" borderId="39" xfId="1" applyFill="1" applyBorder="1" applyAlignment="1" applyProtection="1">
      <alignment horizontal="center" vertical="center" wrapText="1"/>
      <protection locked="0"/>
    </xf>
    <xf numFmtId="0" fontId="1" fillId="2" borderId="3" xfId="1" applyFill="1" applyBorder="1" applyAlignment="1" applyProtection="1">
      <alignment horizontal="center" vertical="center" wrapText="1"/>
      <protection locked="0"/>
    </xf>
    <xf numFmtId="0" fontId="1" fillId="2" borderId="1" xfId="1" applyFill="1" applyBorder="1" applyAlignment="1" applyProtection="1">
      <alignment horizontal="center" vertical="center" wrapText="1"/>
      <protection locked="0"/>
    </xf>
    <xf numFmtId="0" fontId="1" fillId="2" borderId="12" xfId="1" applyFill="1" applyBorder="1" applyAlignment="1" applyProtection="1">
      <alignment horizontal="center" vertical="center" wrapText="1"/>
      <protection locked="0"/>
    </xf>
    <xf numFmtId="0" fontId="7" fillId="0" borderId="1" xfId="0" applyFont="1" applyBorder="1" applyAlignment="1">
      <alignment horizontal="center"/>
    </xf>
    <xf numFmtId="0" fontId="0" fillId="2" borderId="3" xfId="0" applyFill="1" applyBorder="1" applyAlignment="1">
      <alignment horizontal="center" vertical="center" wrapText="1"/>
    </xf>
    <xf numFmtId="0" fontId="1" fillId="2" borderId="1" xfId="0" applyFont="1" applyFill="1" applyBorder="1" applyAlignment="1" applyProtection="1">
      <alignment horizontal="left" vertical="center" wrapText="1"/>
      <protection locked="0"/>
    </xf>
    <xf numFmtId="0" fontId="1" fillId="2" borderId="3" xfId="0" applyFont="1" applyFill="1" applyBorder="1" applyAlignment="1" applyProtection="1">
      <alignment horizontal="justify" vertical="center" wrapText="1"/>
      <protection locked="0"/>
    </xf>
    <xf numFmtId="0" fontId="1" fillId="2" borderId="6" xfId="0" applyFont="1" applyFill="1" applyBorder="1" applyAlignment="1" applyProtection="1">
      <alignment horizontal="justify" vertical="center" wrapText="1"/>
      <protection locked="0"/>
    </xf>
    <xf numFmtId="0" fontId="1" fillId="2" borderId="39" xfId="0" applyFont="1" applyFill="1" applyBorder="1" applyAlignment="1" applyProtection="1">
      <alignment horizontal="justify" vertical="center" wrapText="1"/>
      <protection locked="0"/>
    </xf>
    <xf numFmtId="0" fontId="1" fillId="2" borderId="3"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1" fillId="2" borderId="12" xfId="0" applyFont="1" applyFill="1" applyBorder="1" applyAlignment="1" applyProtection="1">
      <alignment vertical="center" wrapText="1"/>
      <protection locked="0"/>
    </xf>
    <xf numFmtId="0" fontId="43" fillId="17" borderId="1"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43" fillId="17" borderId="36" xfId="0" applyFont="1" applyFill="1" applyBorder="1" applyAlignment="1">
      <alignment horizontal="center" vertical="center" wrapText="1"/>
    </xf>
    <xf numFmtId="0" fontId="43" fillId="17" borderId="35" xfId="0" applyFont="1" applyFill="1" applyBorder="1" applyAlignment="1">
      <alignment horizontal="center" vertical="center" wrapText="1"/>
    </xf>
    <xf numFmtId="0" fontId="43" fillId="17" borderId="2" xfId="0" applyFont="1" applyFill="1" applyBorder="1" applyAlignment="1">
      <alignment horizontal="center" vertical="center" wrapText="1"/>
    </xf>
    <xf numFmtId="0" fontId="43" fillId="14" borderId="92" xfId="0" applyFont="1" applyFill="1" applyBorder="1" applyAlignment="1">
      <alignment horizontal="center" vertical="center" wrapText="1"/>
    </xf>
    <xf numFmtId="0" fontId="43" fillId="14" borderId="93" xfId="0" applyFont="1" applyFill="1" applyBorder="1" applyAlignment="1">
      <alignment horizontal="center" vertical="center" wrapText="1"/>
    </xf>
    <xf numFmtId="0" fontId="43" fillId="14" borderId="94" xfId="0" applyFont="1" applyFill="1" applyBorder="1" applyAlignment="1">
      <alignment horizontal="center" vertical="center" wrapText="1"/>
    </xf>
    <xf numFmtId="0" fontId="44" fillId="12" borderId="35" xfId="0" applyFont="1" applyFill="1" applyBorder="1" applyAlignment="1">
      <alignment horizontal="center" vertical="center" wrapText="1"/>
    </xf>
    <xf numFmtId="0" fontId="44" fillId="18" borderId="35" xfId="0" applyFont="1" applyFill="1" applyBorder="1" applyAlignment="1">
      <alignment horizontal="center" vertical="center" wrapText="1"/>
    </xf>
    <xf numFmtId="0" fontId="43" fillId="17" borderId="27" xfId="0" applyFont="1" applyFill="1" applyBorder="1" applyAlignment="1">
      <alignment horizontal="center" vertical="center" wrapText="1"/>
    </xf>
    <xf numFmtId="0" fontId="0" fillId="2" borderId="3" xfId="0" applyFill="1" applyBorder="1" applyAlignment="1">
      <alignment horizontal="center" vertical="center"/>
    </xf>
    <xf numFmtId="0" fontId="0" fillId="0" borderId="1" xfId="0" applyBorder="1" applyAlignment="1">
      <alignment horizontal="center" vertical="center" wrapText="1"/>
    </xf>
    <xf numFmtId="0" fontId="0" fillId="0" borderId="35" xfId="0" applyBorder="1" applyAlignment="1">
      <alignment horizontal="center" vertical="center" wrapText="1"/>
    </xf>
    <xf numFmtId="0" fontId="7" fillId="0" borderId="35" xfId="0" applyFont="1" applyBorder="1" applyAlignment="1">
      <alignment horizontal="center" vertical="center"/>
    </xf>
    <xf numFmtId="0" fontId="0" fillId="0" borderId="3" xfId="0" applyBorder="1" applyAlignment="1">
      <alignment horizontal="center" vertical="center" wrapText="1"/>
    </xf>
    <xf numFmtId="0" fontId="7" fillId="0" borderId="3" xfId="0" applyFont="1" applyBorder="1" applyAlignment="1">
      <alignment horizontal="center" vertical="center"/>
    </xf>
    <xf numFmtId="0" fontId="0" fillId="0" borderId="12" xfId="0" applyBorder="1" applyAlignment="1">
      <alignment horizontal="center" vertical="center" wrapText="1"/>
    </xf>
    <xf numFmtId="0" fontId="0" fillId="0" borderId="27" xfId="0" applyBorder="1" applyAlignment="1">
      <alignment horizontal="center" vertical="center"/>
    </xf>
    <xf numFmtId="0" fontId="0" fillId="0" borderId="3" xfId="0" applyBorder="1"/>
    <xf numFmtId="0" fontId="0" fillId="0" borderId="35" xfId="0" applyBorder="1"/>
    <xf numFmtId="0" fontId="0" fillId="0" borderId="95" xfId="0" applyBorder="1"/>
    <xf numFmtId="0" fontId="0" fillId="0" borderId="96" xfId="0" applyBorder="1"/>
    <xf numFmtId="0" fontId="0" fillId="0" borderId="97" xfId="0" applyBorder="1"/>
    <xf numFmtId="0" fontId="0" fillId="0" borderId="98" xfId="0" applyBorder="1"/>
    <xf numFmtId="0" fontId="0" fillId="0" borderId="96" xfId="0" applyBorder="1" applyAlignment="1">
      <alignment vertical="center" wrapText="1"/>
    </xf>
    <xf numFmtId="0" fontId="0" fillId="0" borderId="99" xfId="0" applyBorder="1"/>
    <xf numFmtId="0" fontId="0" fillId="2" borderId="6" xfId="0" applyFill="1" applyBorder="1" applyAlignment="1">
      <alignment vertical="center" wrapText="1"/>
    </xf>
    <xf numFmtId="0" fontId="43" fillId="17" borderId="6" xfId="0" applyFont="1" applyFill="1" applyBorder="1" applyAlignment="1">
      <alignment horizontal="center" vertical="center" wrapText="1"/>
    </xf>
    <xf numFmtId="0" fontId="50" fillId="2" borderId="101" xfId="0" applyFont="1" applyFill="1" applyBorder="1" applyAlignment="1">
      <alignment horizontal="center" vertical="center" wrapText="1"/>
    </xf>
    <xf numFmtId="0" fontId="43" fillId="17" borderId="101" xfId="0" applyFont="1" applyFill="1" applyBorder="1" applyAlignment="1">
      <alignment horizontal="center" vertical="center" wrapText="1"/>
    </xf>
    <xf numFmtId="0" fontId="43" fillId="17" borderId="103" xfId="0" applyFont="1" applyFill="1" applyBorder="1" applyAlignment="1">
      <alignment horizontal="center" vertical="center" wrapText="1"/>
    </xf>
    <xf numFmtId="0" fontId="43" fillId="17" borderId="104" xfId="0" applyFont="1" applyFill="1" applyBorder="1" applyAlignment="1">
      <alignment horizontal="center" vertical="center" wrapText="1"/>
    </xf>
    <xf numFmtId="0" fontId="43" fillId="17" borderId="105" xfId="0" applyFont="1" applyFill="1" applyBorder="1" applyAlignment="1">
      <alignment horizontal="center" vertical="center" wrapText="1"/>
    </xf>
    <xf numFmtId="0" fontId="44" fillId="12" borderId="107" xfId="0" applyFont="1" applyFill="1" applyBorder="1" applyAlignment="1">
      <alignment horizontal="center" vertical="center" wrapText="1"/>
    </xf>
    <xf numFmtId="0" fontId="43" fillId="17" borderId="107" xfId="0" applyFont="1" applyFill="1" applyBorder="1" applyAlignment="1">
      <alignment horizontal="center" vertical="center" wrapText="1"/>
    </xf>
    <xf numFmtId="0" fontId="0" fillId="0" borderId="109" xfId="0" applyBorder="1" applyAlignment="1">
      <alignment horizontal="center" vertical="center" wrapText="1"/>
    </xf>
    <xf numFmtId="0" fontId="0" fillId="0" borderId="110" xfId="0" applyBorder="1" applyAlignment="1">
      <alignment horizontal="center" vertical="center"/>
    </xf>
    <xf numFmtId="0" fontId="0" fillId="0" borderId="110" xfId="0" applyBorder="1" applyAlignment="1">
      <alignment horizontal="center" vertical="center" wrapText="1"/>
    </xf>
    <xf numFmtId="0" fontId="0" fillId="0" borderId="111" xfId="0" applyBorder="1" applyAlignment="1">
      <alignment horizontal="center" vertical="center" wrapText="1"/>
    </xf>
    <xf numFmtId="0" fontId="0" fillId="0" borderId="109" xfId="0" applyBorder="1" applyAlignment="1">
      <alignment vertical="center" wrapText="1"/>
    </xf>
    <xf numFmtId="0" fontId="0" fillId="0" borderId="110" xfId="0" applyBorder="1" applyAlignment="1">
      <alignment vertical="center" wrapText="1"/>
    </xf>
    <xf numFmtId="0" fontId="0" fillId="0" borderId="112" xfId="0" applyBorder="1" applyAlignment="1">
      <alignment vertical="center" wrapText="1"/>
    </xf>
    <xf numFmtId="0" fontId="0" fillId="0" borderId="113" xfId="0" applyBorder="1"/>
    <xf numFmtId="0" fontId="0" fillId="0" borderId="114" xfId="0" applyBorder="1"/>
    <xf numFmtId="0" fontId="0" fillId="0" borderId="115" xfId="0" applyBorder="1"/>
    <xf numFmtId="0" fontId="0" fillId="0" borderId="116" xfId="0" applyBorder="1"/>
    <xf numFmtId="0" fontId="0" fillId="0" borderId="106" xfId="0" applyBorder="1"/>
    <xf numFmtId="0" fontId="0" fillId="0" borderId="107" xfId="0" applyBorder="1"/>
    <xf numFmtId="0" fontId="0" fillId="0" borderId="117" xfId="0" applyBorder="1"/>
    <xf numFmtId="0" fontId="0" fillId="2" borderId="106" xfId="0" applyFill="1" applyBorder="1"/>
    <xf numFmtId="0" fontId="0" fillId="2" borderId="107" xfId="0" applyFill="1" applyBorder="1"/>
    <xf numFmtId="0" fontId="0" fillId="2" borderId="118" xfId="0" applyFill="1" applyBorder="1"/>
    <xf numFmtId="0" fontId="36" fillId="0" borderId="0" xfId="0" applyFont="1" applyAlignment="1">
      <alignment horizontal="center" vertical="center"/>
    </xf>
    <xf numFmtId="0" fontId="11" fillId="0" borderId="0" xfId="0" applyFont="1" applyAlignment="1">
      <alignment horizontal="center" vertical="center"/>
    </xf>
    <xf numFmtId="0" fontId="56" fillId="0" borderId="1" xfId="0" applyFont="1" applyFill="1" applyBorder="1" applyAlignment="1">
      <alignment horizontal="left" vertical="center" wrapText="1"/>
    </xf>
    <xf numFmtId="0" fontId="56" fillId="0" borderId="35" xfId="0" applyFont="1" applyFill="1" applyBorder="1" applyAlignment="1">
      <alignment horizontal="left" vertical="center" wrapText="1"/>
    </xf>
    <xf numFmtId="0" fontId="0" fillId="0" borderId="0" xfId="0" applyAlignment="1">
      <alignment horizontal="left"/>
    </xf>
    <xf numFmtId="0" fontId="57" fillId="0" borderId="0" xfId="0" applyFont="1" applyFill="1" applyAlignment="1">
      <alignment horizontal="center" vertical="center"/>
    </xf>
    <xf numFmtId="0" fontId="57" fillId="0" borderId="1" xfId="0" applyFont="1" applyFill="1" applyBorder="1" applyAlignment="1">
      <alignment horizontal="center" vertical="center" wrapText="1"/>
    </xf>
    <xf numFmtId="0" fontId="57" fillId="0" borderId="1" xfId="0" applyFont="1" applyFill="1" applyBorder="1" applyAlignment="1">
      <alignment horizontal="center" vertical="center"/>
    </xf>
    <xf numFmtId="0" fontId="7" fillId="0" borderId="0" xfId="0" applyFont="1" applyAlignment="1">
      <alignment horizontal="center"/>
    </xf>
    <xf numFmtId="0" fontId="8" fillId="0" borderId="1" xfId="0" applyFont="1" applyBorder="1" applyAlignment="1" applyProtection="1">
      <alignment horizontal="left" vertical="center" wrapText="1"/>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xf>
    <xf numFmtId="0" fontId="8" fillId="0" borderId="6" xfId="0" applyFont="1" applyBorder="1" applyAlignment="1" applyProtection="1">
      <alignment horizontal="left" vertical="center" wrapText="1"/>
    </xf>
    <xf numFmtId="0" fontId="38" fillId="15" borderId="90" xfId="0" applyFont="1" applyFill="1" applyBorder="1" applyAlignment="1">
      <alignment horizontal="left" vertical="center" wrapText="1" readingOrder="1"/>
    </xf>
    <xf numFmtId="0" fontId="38" fillId="15" borderId="91" xfId="0" applyFont="1" applyFill="1" applyBorder="1" applyAlignment="1">
      <alignment horizontal="left" vertical="center" wrapText="1" readingOrder="1"/>
    </xf>
    <xf numFmtId="0" fontId="0" fillId="0" borderId="3" xfId="0" applyBorder="1" applyAlignment="1">
      <alignment horizontal="center" vertical="center"/>
    </xf>
    <xf numFmtId="0" fontId="0" fillId="0" borderId="8" xfId="0" applyBorder="1" applyAlignment="1">
      <alignment horizontal="center" vertical="center"/>
    </xf>
    <xf numFmtId="0" fontId="8" fillId="0" borderId="3" xfId="0" applyFont="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0" fillId="0" borderId="3"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12" xfId="0" applyBorder="1" applyAlignment="1" applyProtection="1">
      <alignment horizontal="center" vertical="center"/>
      <protection hidden="1"/>
    </xf>
    <xf numFmtId="0" fontId="0" fillId="0" borderId="68" xfId="0" applyBorder="1" applyAlignment="1">
      <alignment horizontal="center" vertical="center"/>
    </xf>
    <xf numFmtId="0" fontId="8" fillId="0" borderId="6" xfId="0" applyFont="1" applyBorder="1" applyAlignment="1" applyProtection="1">
      <alignment horizontal="center" vertical="center" wrapText="1"/>
      <protection hidden="1"/>
    </xf>
    <xf numFmtId="0" fontId="0" fillId="5" borderId="6" xfId="0" applyFill="1" applyBorder="1" applyProtection="1">
      <protection locked="0"/>
    </xf>
    <xf numFmtId="0" fontId="0" fillId="5" borderId="6" xfId="0" applyFill="1" applyBorder="1" applyProtection="1">
      <protection hidden="1"/>
    </xf>
    <xf numFmtId="0" fontId="0" fillId="5" borderId="6" xfId="0" applyFill="1" applyBorder="1" applyAlignment="1" applyProtection="1">
      <alignment horizontal="center" vertical="center"/>
      <protection hidden="1"/>
    </xf>
    <xf numFmtId="0" fontId="0" fillId="5" borderId="6" xfId="0" applyFill="1" applyBorder="1"/>
    <xf numFmtId="0" fontId="0" fillId="5" borderId="6" xfId="0" applyFill="1" applyBorder="1" applyAlignment="1" applyProtection="1">
      <alignment horizontal="center"/>
      <protection hidden="1"/>
    </xf>
    <xf numFmtId="0" fontId="0" fillId="5" borderId="6" xfId="0" applyFill="1" applyBorder="1" applyAlignment="1" applyProtection="1">
      <alignment wrapText="1"/>
      <protection hidden="1"/>
    </xf>
    <xf numFmtId="0" fontId="0" fillId="5" borderId="6" xfId="0" applyFill="1" applyBorder="1" applyAlignment="1">
      <alignment wrapText="1"/>
    </xf>
    <xf numFmtId="0" fontId="0" fillId="0" borderId="6" xfId="0" applyBorder="1" applyAlignment="1">
      <alignment horizontal="center" vertical="center"/>
    </xf>
    <xf numFmtId="0" fontId="0" fillId="0" borderId="14" xfId="0" applyBorder="1" applyAlignment="1">
      <alignment horizontal="center" vertical="center"/>
    </xf>
    <xf numFmtId="0" fontId="8" fillId="0" borderId="3" xfId="0" applyFont="1" applyBorder="1" applyAlignment="1" applyProtection="1">
      <alignment horizontal="center" vertical="center" wrapText="1"/>
    </xf>
    <xf numFmtId="0" fontId="8" fillId="0" borderId="3" xfId="0" applyFont="1" applyBorder="1" applyAlignment="1" applyProtection="1">
      <alignment horizontal="center" vertical="center" wrapText="1"/>
      <protection locked="0"/>
    </xf>
    <xf numFmtId="0" fontId="8" fillId="0" borderId="3" xfId="0" applyFont="1" applyBorder="1" applyAlignment="1" applyProtection="1">
      <alignment horizontal="left" vertical="center" wrapText="1"/>
    </xf>
    <xf numFmtId="0" fontId="8" fillId="0" borderId="12" xfId="0" applyFont="1" applyBorder="1" applyAlignment="1" applyProtection="1">
      <alignment horizontal="center" vertical="center" wrapText="1"/>
      <protection hidden="1"/>
    </xf>
    <xf numFmtId="0" fontId="8" fillId="0" borderId="12" xfId="0" applyFont="1" applyBorder="1" applyAlignment="1" applyProtection="1">
      <alignment horizontal="center" vertical="center" wrapText="1"/>
    </xf>
    <xf numFmtId="0" fontId="8" fillId="0" borderId="12" xfId="0" applyFont="1" applyBorder="1" applyAlignment="1" applyProtection="1">
      <alignment horizontal="center" vertical="center" wrapText="1"/>
      <protection locked="0"/>
    </xf>
    <xf numFmtId="0" fontId="8" fillId="0" borderId="12" xfId="0" applyFont="1" applyBorder="1" applyAlignment="1" applyProtection="1">
      <alignment horizontal="left" vertical="center" wrapText="1"/>
    </xf>
    <xf numFmtId="0" fontId="0" fillId="0" borderId="12" xfId="0" applyBorder="1" applyAlignment="1" applyProtection="1">
      <alignment horizontal="left" vertical="center" wrapText="1"/>
      <protection locked="0"/>
    </xf>
    <xf numFmtId="0" fontId="0" fillId="0" borderId="12" xfId="0" applyBorder="1" applyAlignment="1" applyProtection="1">
      <alignment horizontal="center" vertical="center" wrapText="1"/>
      <protection locked="0"/>
    </xf>
    <xf numFmtId="0" fontId="0" fillId="0" borderId="119" xfId="0" applyBorder="1" applyAlignment="1">
      <alignment horizontal="center" vertical="center"/>
    </xf>
    <xf numFmtId="0" fontId="0" fillId="0" borderId="120" xfId="0" applyBorder="1" applyAlignment="1">
      <alignment horizontal="center" vertical="center"/>
    </xf>
    <xf numFmtId="0" fontId="8" fillId="0" borderId="6" xfId="0" applyFont="1" applyBorder="1" applyAlignment="1" applyProtection="1">
      <alignment horizontal="center" vertical="center"/>
      <protection hidden="1"/>
    </xf>
    <xf numFmtId="0" fontId="0" fillId="5" borderId="6" xfId="0" applyFill="1" applyBorder="1" applyAlignment="1" applyProtection="1">
      <alignment horizontal="center" vertical="center"/>
      <protection locked="0"/>
    </xf>
    <xf numFmtId="0" fontId="0" fillId="5" borderId="6" xfId="0" applyFill="1" applyBorder="1" applyAlignment="1">
      <alignment horizontal="center" vertical="center"/>
    </xf>
    <xf numFmtId="0" fontId="0" fillId="5" borderId="6" xfId="0" applyFill="1" applyBorder="1" applyAlignment="1" applyProtection="1">
      <alignment horizontal="center" vertical="center" wrapText="1"/>
      <protection hidden="1"/>
    </xf>
    <xf numFmtId="0" fontId="0" fillId="5" borderId="6" xfId="0" applyFill="1" applyBorder="1" applyAlignment="1">
      <alignment horizontal="center" vertical="center" wrapText="1"/>
    </xf>
    <xf numFmtId="0" fontId="1" fillId="2" borderId="3" xfId="0" applyFont="1" applyFill="1" applyBorder="1" applyAlignment="1" applyProtection="1">
      <alignment horizontal="left" vertical="center" wrapText="1"/>
      <protection locked="0"/>
    </xf>
    <xf numFmtId="0" fontId="0" fillId="0" borderId="12" xfId="0" applyBorder="1"/>
    <xf numFmtId="166" fontId="0" fillId="0" borderId="1" xfId="5" applyNumberFormat="1" applyFont="1" applyBorder="1" applyAlignment="1" applyProtection="1">
      <alignment horizontal="center" vertical="center"/>
      <protection locked="0"/>
    </xf>
    <xf numFmtId="0" fontId="60" fillId="0" borderId="1" xfId="0" applyFont="1" applyBorder="1" applyAlignment="1" applyProtection="1">
      <alignment horizontal="left" vertical="center" wrapText="1"/>
      <protection locked="0"/>
    </xf>
    <xf numFmtId="9" fontId="60" fillId="0" borderId="1" xfId="5" applyFont="1" applyBorder="1" applyAlignment="1" applyProtection="1">
      <alignment horizontal="center" vertical="center"/>
      <protection locked="0"/>
    </xf>
    <xf numFmtId="14" fontId="60" fillId="0" borderId="1" xfId="0" applyNumberFormat="1" applyFont="1" applyBorder="1" applyAlignment="1" applyProtection="1">
      <alignment horizontal="center" vertical="center"/>
      <protection locked="0"/>
    </xf>
    <xf numFmtId="166" fontId="60" fillId="0" borderId="1" xfId="5" applyNumberFormat="1" applyFont="1" applyBorder="1" applyAlignment="1" applyProtection="1">
      <alignment horizontal="center" vertical="center"/>
      <protection locked="0"/>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35" xfId="0" applyBorder="1" applyAlignment="1" applyProtection="1">
      <alignment horizontal="left" vertical="center" wrapText="1"/>
      <protection hidden="1"/>
    </xf>
    <xf numFmtId="0" fontId="0" fillId="0" borderId="6" xfId="0"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0" fontId="0" fillId="0" borderId="3" xfId="0" applyBorder="1" applyAlignment="1" applyProtection="1">
      <alignment horizontal="left" vertical="center" wrapText="1"/>
      <protection hidden="1"/>
    </xf>
    <xf numFmtId="0" fontId="0" fillId="0" borderId="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2" xfId="0" applyBorder="1" applyAlignment="1" applyProtection="1">
      <alignment horizontal="left" vertical="center" wrapText="1"/>
      <protection hidden="1"/>
    </xf>
    <xf numFmtId="9" fontId="0" fillId="0" borderId="6" xfId="5" applyFont="1" applyBorder="1" applyAlignment="1" applyProtection="1">
      <alignment horizontal="center" vertical="center"/>
      <protection locked="0"/>
    </xf>
    <xf numFmtId="9" fontId="0" fillId="0" borderId="35" xfId="5"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9" fontId="0" fillId="0" borderId="3" xfId="5" applyFont="1" applyBorder="1" applyAlignment="1" applyProtection="1">
      <alignment horizontal="center" vertical="center"/>
      <protection locked="0"/>
    </xf>
    <xf numFmtId="9" fontId="0" fillId="0" borderId="1" xfId="5" applyFont="1" applyBorder="1" applyAlignment="1" applyProtection="1">
      <alignment horizontal="center" vertical="center"/>
      <protection locked="0"/>
    </xf>
    <xf numFmtId="9" fontId="0" fillId="0" borderId="12" xfId="5" applyFont="1" applyBorder="1" applyAlignment="1" applyProtection="1">
      <alignment horizontal="center" vertical="center"/>
      <protection locked="0"/>
    </xf>
    <xf numFmtId="0" fontId="0" fillId="0" borderId="3"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12" xfId="0" applyBorder="1" applyAlignment="1" applyProtection="1">
      <alignment horizontal="center" vertical="center"/>
      <protection hidden="1"/>
    </xf>
    <xf numFmtId="14" fontId="15" fillId="0" borderId="35" xfId="0" applyNumberFormat="1" applyFont="1" applyBorder="1" applyAlignment="1">
      <alignment horizontal="center" vertical="center" wrapText="1"/>
    </xf>
    <xf numFmtId="0" fontId="12" fillId="0" borderId="0" xfId="0" applyFont="1" applyBorder="1" applyAlignment="1">
      <alignment horizontal="center" vertical="center"/>
    </xf>
    <xf numFmtId="0" fontId="0" fillId="0" borderId="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35" xfId="0" applyBorder="1" applyAlignment="1" applyProtection="1">
      <alignment horizontal="left" vertical="center" wrapText="1"/>
      <protection hidden="1"/>
    </xf>
    <xf numFmtId="0" fontId="0" fillId="0" borderId="6" xfId="0" applyBorder="1" applyAlignment="1" applyProtection="1">
      <alignment horizontal="left" vertical="center" wrapText="1"/>
      <protection hidden="1"/>
    </xf>
    <xf numFmtId="0" fontId="0" fillId="0" borderId="6" xfId="0" applyBorder="1" applyAlignment="1" applyProtection="1">
      <alignment horizontal="center" vertical="center" wrapText="1"/>
      <protection locked="0"/>
    </xf>
    <xf numFmtId="0" fontId="60" fillId="0" borderId="1" xfId="0" applyFont="1" applyBorder="1" applyAlignment="1" applyProtection="1">
      <alignment horizontal="center" vertical="center" wrapText="1"/>
      <protection locked="0"/>
    </xf>
    <xf numFmtId="0" fontId="0" fillId="0" borderId="1" xfId="0"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0" fontId="0" fillId="0" borderId="3" xfId="0" applyBorder="1" applyAlignment="1" applyProtection="1">
      <alignment horizontal="left" vertical="center" wrapText="1"/>
      <protection hidden="1"/>
    </xf>
    <xf numFmtId="0" fontId="0" fillId="0" borderId="1" xfId="0" applyFont="1" applyBorder="1" applyAlignment="1" applyProtection="1">
      <alignment horizontal="left" vertical="center" wrapText="1"/>
      <protection locked="0"/>
    </xf>
    <xf numFmtId="14" fontId="0" fillId="0" borderId="1" xfId="0" applyNumberFormat="1" applyFont="1" applyBorder="1" applyAlignment="1" applyProtection="1">
      <alignment horizontal="center" vertical="center"/>
      <protection locked="0"/>
    </xf>
    <xf numFmtId="0" fontId="0" fillId="0" borderId="1" xfId="0" applyFont="1" applyBorder="1" applyAlignment="1" applyProtection="1">
      <alignment horizontal="center" vertical="center" wrapText="1"/>
      <protection locked="0"/>
    </xf>
    <xf numFmtId="0" fontId="0" fillId="0" borderId="35" xfId="0" applyBorder="1" applyAlignment="1" applyProtection="1">
      <alignment horizontal="left" wrapText="1"/>
      <protection locked="0"/>
    </xf>
    <xf numFmtId="0" fontId="0" fillId="0" borderId="35" xfId="0" applyBorder="1" applyProtection="1">
      <protection locked="0"/>
    </xf>
    <xf numFmtId="14" fontId="0" fillId="0" borderId="35" xfId="0" applyNumberFormat="1" applyBorder="1" applyProtection="1">
      <protection locked="0"/>
    </xf>
    <xf numFmtId="0" fontId="0" fillId="0" borderId="51" xfId="0" applyBorder="1" applyAlignment="1" applyProtection="1">
      <alignment wrapText="1"/>
      <protection locked="0"/>
    </xf>
    <xf numFmtId="9" fontId="0" fillId="0" borderId="1" xfId="5" applyNumberFormat="1" applyFont="1" applyBorder="1" applyAlignment="1" applyProtection="1">
      <alignment horizontal="center" vertical="center"/>
      <protection locked="0"/>
    </xf>
    <xf numFmtId="0" fontId="0" fillId="0" borderId="3" xfId="0" applyFont="1" applyBorder="1" applyAlignment="1" applyProtection="1">
      <alignment horizontal="left" vertical="center" wrapText="1"/>
      <protection locked="0"/>
    </xf>
    <xf numFmtId="14" fontId="0" fillId="0" borderId="3" xfId="0" applyNumberFormat="1" applyFont="1" applyBorder="1" applyAlignment="1" applyProtection="1">
      <alignment horizontal="center" vertical="center"/>
      <protection locked="0"/>
    </xf>
    <xf numFmtId="0" fontId="0" fillId="0" borderId="3" xfId="0" applyFont="1" applyBorder="1" applyAlignment="1" applyProtection="1">
      <alignment horizontal="center" vertical="center" wrapText="1"/>
      <protection locked="0"/>
    </xf>
    <xf numFmtId="14" fontId="0" fillId="0" borderId="3" xfId="0" applyNumberFormat="1" applyBorder="1" applyAlignment="1" applyProtection="1">
      <alignment horizontal="center" vertical="center"/>
      <protection locked="0"/>
    </xf>
    <xf numFmtId="0" fontId="8" fillId="0" borderId="34" xfId="0" applyFont="1" applyBorder="1" applyAlignment="1" applyProtection="1">
      <alignment horizontal="center" vertical="center" wrapText="1"/>
      <protection hidden="1"/>
    </xf>
    <xf numFmtId="0" fontId="8" fillId="0" borderId="27" xfId="0" applyFont="1" applyBorder="1" applyAlignment="1" applyProtection="1">
      <alignment horizontal="center" vertical="center" wrapText="1"/>
      <protection hidden="1"/>
    </xf>
    <xf numFmtId="0" fontId="8" fillId="0" borderId="62" xfId="0" applyFont="1" applyBorder="1" applyAlignment="1" applyProtection="1">
      <alignment horizontal="center" vertical="center" wrapText="1"/>
      <protection hidden="1"/>
    </xf>
    <xf numFmtId="0" fontId="8" fillId="0" borderId="53" xfId="0" applyFont="1" applyBorder="1" applyAlignment="1" applyProtection="1">
      <alignment horizontal="center" vertical="center" wrapText="1"/>
      <protection hidden="1"/>
    </xf>
    <xf numFmtId="0" fontId="8" fillId="0" borderId="64" xfId="0" applyFont="1" applyBorder="1" applyAlignment="1" applyProtection="1">
      <alignment horizontal="center" vertical="center" wrapText="1"/>
      <protection hidden="1"/>
    </xf>
    <xf numFmtId="0" fontId="8" fillId="0" borderId="34" xfId="0" applyFont="1" applyBorder="1" applyAlignment="1" applyProtection="1">
      <alignment horizontal="center" vertical="center"/>
      <protection hidden="1"/>
    </xf>
    <xf numFmtId="0" fontId="8" fillId="0" borderId="27" xfId="0" applyFont="1" applyBorder="1" applyAlignment="1" applyProtection="1">
      <alignment horizontal="center" vertical="center"/>
      <protection hidden="1"/>
    </xf>
    <xf numFmtId="9" fontId="5" fillId="0" borderId="1" xfId="5"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protection locked="0"/>
    </xf>
    <xf numFmtId="167" fontId="63" fillId="0" borderId="1" xfId="0" applyNumberFormat="1" applyFont="1" applyBorder="1" applyAlignment="1">
      <alignment horizontal="center" vertical="center" wrapText="1"/>
    </xf>
    <xf numFmtId="168" fontId="63" fillId="0" borderId="1" xfId="0" applyNumberFormat="1" applyFont="1" applyBorder="1" applyAlignment="1">
      <alignment horizontal="center" vertical="center" wrapText="1"/>
    </xf>
    <xf numFmtId="168" fontId="62" fillId="0" borderId="1" xfId="0" applyNumberFormat="1" applyFont="1" applyBorder="1" applyAlignment="1">
      <alignment horizontal="center" vertical="center" wrapText="1"/>
    </xf>
    <xf numFmtId="0" fontId="0" fillId="0" borderId="1" xfId="0" applyBorder="1" applyAlignment="1">
      <alignment vertical="center" wrapText="1"/>
    </xf>
    <xf numFmtId="0" fontId="62" fillId="0" borderId="1" xfId="0" applyFont="1" applyBorder="1" applyAlignment="1">
      <alignment horizontal="center" vertical="center" wrapText="1"/>
    </xf>
    <xf numFmtId="0" fontId="0" fillId="0" borderId="3" xfId="0" applyBorder="1" applyAlignment="1">
      <alignment vertical="center" wrapText="1"/>
    </xf>
    <xf numFmtId="0" fontId="63" fillId="0" borderId="1" xfId="0" applyFont="1" applyBorder="1" applyAlignment="1">
      <alignment horizontal="center" vertical="center" wrapText="1"/>
    </xf>
    <xf numFmtId="0" fontId="1" fillId="2" borderId="1" xfId="0" applyFont="1" applyFill="1" applyBorder="1" applyAlignment="1" applyProtection="1">
      <alignment horizontal="justify" vertical="center" wrapText="1"/>
      <protection locked="0"/>
    </xf>
    <xf numFmtId="0" fontId="0" fillId="0" borderId="1" xfId="0" applyFont="1" applyBorder="1" applyAlignment="1" applyProtection="1">
      <alignment horizontal="left" wrapText="1"/>
      <protection locked="0"/>
    </xf>
    <xf numFmtId="0" fontId="0" fillId="0" borderId="1" xfId="0" applyFont="1" applyBorder="1" applyProtection="1">
      <protection locked="0"/>
    </xf>
    <xf numFmtId="167" fontId="63" fillId="0" borderId="3" xfId="0" applyNumberFormat="1" applyFont="1" applyBorder="1" applyAlignment="1">
      <alignment horizontal="center" vertical="center" wrapText="1"/>
    </xf>
    <xf numFmtId="0" fontId="0" fillId="0" borderId="6" xfId="0" applyBorder="1" applyAlignment="1" applyProtection="1">
      <alignment horizontal="left" vertical="center" wrapText="1"/>
      <protection locked="0"/>
    </xf>
    <xf numFmtId="0" fontId="0" fillId="0" borderId="6" xfId="0" applyBorder="1" applyAlignment="1" applyProtection="1">
      <alignment horizontal="center" vertical="center"/>
      <protection locked="0"/>
    </xf>
    <xf numFmtId="14" fontId="0" fillId="0" borderId="6" xfId="0" applyNumberFormat="1" applyBorder="1" applyAlignment="1" applyProtection="1">
      <alignment horizontal="center" vertical="center"/>
      <protection hidden="1"/>
    </xf>
    <xf numFmtId="14" fontId="0" fillId="0" borderId="35" xfId="0" applyNumberFormat="1" applyBorder="1" applyAlignment="1" applyProtection="1">
      <alignment horizontal="center" vertical="center"/>
      <protection hidden="1"/>
    </xf>
    <xf numFmtId="0" fontId="1" fillId="2" borderId="12" xfId="0" applyFont="1" applyFill="1" applyBorder="1" applyAlignment="1" applyProtection="1">
      <alignment horizontal="justify" vertical="center" wrapText="1"/>
      <protection locked="0"/>
    </xf>
    <xf numFmtId="0" fontId="0" fillId="5" borderId="6" xfId="0" applyFill="1" applyBorder="1" applyAlignment="1" applyProtection="1">
      <alignment horizontal="center"/>
      <protection locked="0"/>
    </xf>
    <xf numFmtId="0" fontId="0" fillId="5" borderId="35" xfId="0" applyFill="1" applyBorder="1" applyAlignment="1" applyProtection="1">
      <alignment horizontal="center"/>
      <protection locked="0"/>
    </xf>
    <xf numFmtId="0" fontId="6" fillId="0" borderId="1" xfId="0" applyFont="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35" xfId="0" applyBorder="1" applyAlignment="1" applyProtection="1">
      <alignment horizontal="center" wrapText="1"/>
      <protection locked="0"/>
    </xf>
    <xf numFmtId="0" fontId="0" fillId="0" borderId="1" xfId="0" applyFont="1" applyBorder="1" applyAlignment="1" applyProtection="1">
      <alignment horizontal="center" wrapText="1"/>
      <protection locked="0"/>
    </xf>
    <xf numFmtId="0" fontId="0" fillId="0" borderId="0" xfId="0" applyAlignment="1">
      <alignment horizontal="center" wrapText="1"/>
    </xf>
    <xf numFmtId="0" fontId="20" fillId="6" borderId="32" xfId="0" applyFont="1" applyFill="1" applyBorder="1" applyAlignment="1" applyProtection="1">
      <alignment horizontal="center" vertical="center" wrapText="1"/>
      <protection hidden="1"/>
    </xf>
    <xf numFmtId="0" fontId="0" fillId="2" borderId="1" xfId="0" applyFill="1" applyBorder="1" applyAlignment="1">
      <alignment horizontal="center" vertical="center" wrapText="1"/>
    </xf>
    <xf numFmtId="0" fontId="0" fillId="2" borderId="35" xfId="0" applyFill="1" applyBorder="1" applyAlignment="1">
      <alignment horizontal="left" vertical="center" wrapText="1"/>
    </xf>
    <xf numFmtId="0" fontId="44" fillId="2" borderId="35" xfId="0" applyFont="1" applyFill="1" applyBorder="1" applyAlignment="1">
      <alignment horizontal="left" vertical="top" wrapText="1"/>
    </xf>
    <xf numFmtId="0" fontId="43" fillId="17" borderId="9" xfId="0" applyFont="1" applyFill="1" applyBorder="1" applyAlignment="1">
      <alignment horizontal="center" vertical="center" wrapText="1"/>
    </xf>
    <xf numFmtId="0" fontId="43" fillId="17" borderId="8" xfId="0" applyFont="1" applyFill="1" applyBorder="1" applyAlignment="1">
      <alignment horizontal="center" vertical="center" wrapText="1"/>
    </xf>
    <xf numFmtId="0" fontId="43" fillId="17" borderId="49" xfId="0" applyFont="1" applyFill="1" applyBorder="1" applyAlignment="1">
      <alignment horizontal="center" vertical="center" wrapText="1"/>
    </xf>
    <xf numFmtId="0" fontId="43" fillId="17" borderId="100" xfId="0" applyFont="1" applyFill="1" applyBorder="1" applyAlignment="1">
      <alignment horizontal="center" vertical="center" wrapText="1"/>
    </xf>
    <xf numFmtId="0" fontId="43" fillId="17" borderId="106" xfId="0" applyFont="1" applyFill="1" applyBorder="1" applyAlignment="1">
      <alignment horizontal="center" vertical="center" wrapText="1"/>
    </xf>
    <xf numFmtId="0" fontId="43" fillId="17" borderId="101" xfId="0" applyFont="1" applyFill="1" applyBorder="1" applyAlignment="1">
      <alignment horizontal="center" vertical="center" textRotation="90" wrapText="1"/>
    </xf>
    <xf numFmtId="0" fontId="43" fillId="17" borderId="107" xfId="0" applyFont="1" applyFill="1" applyBorder="1" applyAlignment="1">
      <alignment horizontal="center" vertical="center" textRotation="90" wrapText="1"/>
    </xf>
    <xf numFmtId="0" fontId="50" fillId="2" borderId="101" xfId="0" applyFont="1" applyFill="1" applyBorder="1" applyAlignment="1">
      <alignment horizontal="center" vertical="center" wrapText="1"/>
    </xf>
    <xf numFmtId="0" fontId="43" fillId="17" borderId="102" xfId="0" applyFont="1" applyFill="1" applyBorder="1" applyAlignment="1">
      <alignment horizontal="center" vertical="center" wrapText="1"/>
    </xf>
    <xf numFmtId="0" fontId="43" fillId="17" borderId="108" xfId="0" applyFont="1" applyFill="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xf>
    <xf numFmtId="0" fontId="0" fillId="0" borderId="13" xfId="0" applyBorder="1" applyAlignment="1">
      <alignment horizontal="center" vertical="center"/>
    </xf>
    <xf numFmtId="0" fontId="42" fillId="17" borderId="54" xfId="0" applyFont="1" applyFill="1" applyBorder="1" applyAlignment="1">
      <alignment horizontal="center" vertical="center" wrapText="1"/>
    </xf>
    <xf numFmtId="0" fontId="42" fillId="17" borderId="55" xfId="0" applyFont="1" applyFill="1" applyBorder="1" applyAlignment="1">
      <alignment horizontal="center" vertical="center" wrapText="1"/>
    </xf>
    <xf numFmtId="0" fontId="42" fillId="17" borderId="22" xfId="0" applyFont="1" applyFill="1" applyBorder="1" applyAlignment="1">
      <alignment horizontal="center" vertical="center" wrapText="1"/>
    </xf>
    <xf numFmtId="0" fontId="42" fillId="17" borderId="56" xfId="0" applyFont="1" applyFill="1" applyBorder="1" applyAlignment="1">
      <alignment horizontal="center" vertical="center" wrapText="1"/>
    </xf>
    <xf numFmtId="0" fontId="11" fillId="2" borderId="6" xfId="0" applyFont="1" applyFill="1" applyBorder="1" applyAlignment="1">
      <alignment horizontal="left" vertical="center" wrapText="1"/>
    </xf>
    <xf numFmtId="0" fontId="52" fillId="2" borderId="33" xfId="0" applyFont="1" applyFill="1" applyBorder="1" applyAlignment="1">
      <alignment horizontal="center" vertical="center" wrapText="1"/>
    </xf>
    <xf numFmtId="0" fontId="52" fillId="2" borderId="34" xfId="0" applyFont="1" applyFill="1" applyBorder="1" applyAlignment="1">
      <alignment horizontal="center" vertical="center" wrapText="1"/>
    </xf>
    <xf numFmtId="0" fontId="43" fillId="17" borderId="33" xfId="0" applyFont="1" applyFill="1" applyBorder="1" applyAlignment="1">
      <alignment horizontal="center" vertical="center" wrapText="1"/>
    </xf>
    <xf numFmtId="0" fontId="43" fillId="17" borderId="34" xfId="0" applyFont="1" applyFill="1" applyBorder="1" applyAlignment="1">
      <alignment horizontal="center" vertical="center" wrapText="1"/>
    </xf>
    <xf numFmtId="0" fontId="52" fillId="2" borderId="33" xfId="0" applyFont="1" applyFill="1" applyBorder="1" applyAlignment="1">
      <alignment horizontal="left" vertical="center" wrapText="1"/>
    </xf>
    <xf numFmtId="0" fontId="52" fillId="2" borderId="15" xfId="0" applyFont="1" applyFill="1" applyBorder="1" applyAlignment="1">
      <alignment horizontal="left" vertical="center" wrapText="1"/>
    </xf>
    <xf numFmtId="0" fontId="52" fillId="2" borderId="34" xfId="0" applyFont="1" applyFill="1" applyBorder="1" applyAlignment="1">
      <alignment horizontal="left"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2" borderId="3"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8"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39" xfId="0" applyFill="1" applyBorder="1" applyAlignment="1">
      <alignment horizontal="center" vertical="center" wrapText="1"/>
    </xf>
    <xf numFmtId="0" fontId="0" fillId="0" borderId="3" xfId="0" applyFill="1" applyBorder="1" applyAlignment="1">
      <alignment vertical="center" wrapText="1"/>
    </xf>
    <xf numFmtId="0" fontId="0" fillId="0" borderId="1" xfId="0" applyFill="1" applyBorder="1" applyAlignment="1">
      <alignment vertical="center" wrapText="1"/>
    </xf>
    <xf numFmtId="0" fontId="0" fillId="0" borderId="12" xfId="0" applyFill="1" applyBorder="1" applyAlignment="1">
      <alignmen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7" xfId="0" applyBorder="1" applyAlignment="1">
      <alignment horizontal="center" vertical="center" wrapText="1"/>
    </xf>
    <xf numFmtId="0" fontId="0" fillId="0" borderId="35" xfId="0" applyBorder="1" applyAlignment="1">
      <alignment horizontal="center" vertical="center" wrapText="1"/>
    </xf>
    <xf numFmtId="0" fontId="0" fillId="0" borderId="3" xfId="0" applyFill="1" applyBorder="1" applyAlignment="1">
      <alignment horizontal="center" vertical="center" wrapText="1"/>
    </xf>
    <xf numFmtId="0" fontId="0" fillId="0" borderId="12" xfId="0" applyFill="1" applyBorder="1" applyAlignment="1">
      <alignment horizontal="center" vertical="center" wrapText="1"/>
    </xf>
    <xf numFmtId="0" fontId="0" fillId="2" borderId="35" xfId="0" applyFill="1" applyBorder="1" applyAlignment="1">
      <alignment horizontal="center" vertical="center" wrapText="1"/>
    </xf>
    <xf numFmtId="0" fontId="0" fillId="0" borderId="1" xfId="0" applyFill="1" applyBorder="1" applyAlignment="1">
      <alignment horizontal="center" vertical="center" wrapText="1"/>
    </xf>
    <xf numFmtId="0" fontId="0" fillId="0" borderId="35" xfId="0" applyFill="1" applyBorder="1" applyAlignment="1">
      <alignment horizontal="center" vertical="center" wrapText="1"/>
    </xf>
    <xf numFmtId="0" fontId="0" fillId="0" borderId="5" xfId="0" applyBorder="1" applyAlignment="1">
      <alignment horizontal="center" vertical="center" wrapText="1"/>
    </xf>
    <xf numFmtId="0" fontId="0" fillId="0" borderId="51" xfId="0" applyBorder="1" applyAlignment="1">
      <alignment horizontal="center" vertical="center" wrapText="1"/>
    </xf>
    <xf numFmtId="0" fontId="0" fillId="0" borderId="13" xfId="0" applyBorder="1" applyAlignment="1">
      <alignment horizontal="center" vertical="center" wrapText="1"/>
    </xf>
    <xf numFmtId="0" fontId="0" fillId="0" borderId="25" xfId="0" applyBorder="1" applyAlignment="1">
      <alignment horizontal="center" vertical="center" wrapText="1"/>
    </xf>
    <xf numFmtId="0" fontId="0" fillId="0" borderId="8" xfId="0" applyBorder="1" applyAlignment="1">
      <alignment horizontal="center" vertical="center" wrapText="1"/>
    </xf>
    <xf numFmtId="0" fontId="0" fillId="0" borderId="32" xfId="0" applyBorder="1" applyAlignment="1">
      <alignment horizontal="center" vertical="center" wrapText="1"/>
    </xf>
    <xf numFmtId="0" fontId="0" fillId="0" borderId="8" xfId="0" applyBorder="1" applyAlignment="1">
      <alignment horizontal="center" vertical="center"/>
    </xf>
    <xf numFmtId="0" fontId="0" fillId="0" borderId="32" xfId="0" applyBorder="1" applyAlignment="1">
      <alignment horizontal="center" vertical="center"/>
    </xf>
    <xf numFmtId="0" fontId="0" fillId="0" borderId="24" xfId="0"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51" xfId="0" applyFill="1" applyBorder="1" applyAlignment="1">
      <alignment horizontal="center" vertical="center" wrapText="1"/>
    </xf>
    <xf numFmtId="0" fontId="0" fillId="0" borderId="35" xfId="0" applyBorder="1" applyAlignment="1">
      <alignment horizontal="center" vertical="center"/>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2" borderId="35" xfId="0" applyFill="1" applyBorder="1" applyAlignment="1">
      <alignment horizontal="center" vertical="center"/>
    </xf>
    <xf numFmtId="0" fontId="45" fillId="2" borderId="35" xfId="0" applyFont="1" applyFill="1" applyBorder="1" applyAlignment="1">
      <alignment horizontal="left" vertical="center" wrapText="1"/>
    </xf>
    <xf numFmtId="0" fontId="47" fillId="2" borderId="35" xfId="0" applyFont="1" applyFill="1" applyBorder="1" applyAlignment="1">
      <alignment horizontal="left" vertical="center" wrapText="1"/>
    </xf>
    <xf numFmtId="0" fontId="49" fillId="2" borderId="35" xfId="0" applyFont="1" applyFill="1" applyBorder="1" applyAlignment="1">
      <alignment horizontal="left" vertical="center" wrapText="1"/>
    </xf>
    <xf numFmtId="0" fontId="43" fillId="17" borderId="54" xfId="0" applyFont="1" applyFill="1" applyBorder="1" applyAlignment="1">
      <alignment horizontal="center" vertical="center" wrapText="1"/>
    </xf>
    <xf numFmtId="0" fontId="43" fillId="17" borderId="55" xfId="0" applyFont="1" applyFill="1" applyBorder="1" applyAlignment="1">
      <alignment horizontal="center" vertical="center" wrapText="1"/>
    </xf>
    <xf numFmtId="0" fontId="43" fillId="17" borderId="56" xfId="0" applyFont="1" applyFill="1" applyBorder="1" applyAlignment="1">
      <alignment horizontal="center" vertical="center" wrapText="1"/>
    </xf>
    <xf numFmtId="0" fontId="43" fillId="17" borderId="18" xfId="0" applyFont="1" applyFill="1" applyBorder="1" applyAlignment="1">
      <alignment horizontal="center" vertical="center" wrapText="1"/>
    </xf>
    <xf numFmtId="0" fontId="43" fillId="17" borderId="20" xfId="0" applyFont="1" applyFill="1" applyBorder="1" applyAlignment="1">
      <alignment horizontal="center" vertical="center" wrapText="1"/>
    </xf>
    <xf numFmtId="0" fontId="43" fillId="17" borderId="57" xfId="0" applyFont="1" applyFill="1" applyBorder="1" applyAlignment="1">
      <alignment horizontal="center" vertical="center" textRotation="90" wrapText="1"/>
    </xf>
    <xf numFmtId="0" fontId="43" fillId="17" borderId="19" xfId="0" applyFont="1" applyFill="1" applyBorder="1" applyAlignment="1">
      <alignment horizontal="center" vertical="center" textRotation="90" wrapText="1"/>
    </xf>
    <xf numFmtId="0" fontId="50" fillId="2" borderId="16" xfId="0" applyFont="1" applyFill="1" applyBorder="1" applyAlignment="1">
      <alignment horizontal="center" vertical="center" wrapText="1"/>
    </xf>
    <xf numFmtId="0" fontId="50" fillId="2" borderId="17" xfId="0" applyFont="1" applyFill="1" applyBorder="1" applyAlignment="1">
      <alignment horizontal="center" vertical="center" wrapText="1"/>
    </xf>
    <xf numFmtId="0" fontId="50" fillId="2" borderId="18" xfId="0" applyFont="1" applyFill="1" applyBorder="1" applyAlignment="1">
      <alignment horizontal="center" vertical="center" wrapText="1"/>
    </xf>
    <xf numFmtId="0" fontId="43" fillId="17" borderId="68" xfId="0" applyFont="1" applyFill="1" applyBorder="1" applyAlignment="1">
      <alignment horizontal="center" vertical="center" wrapText="1"/>
    </xf>
    <xf numFmtId="0" fontId="43" fillId="17" borderId="69" xfId="0" applyFont="1" applyFill="1" applyBorder="1" applyAlignment="1">
      <alignment horizontal="center" vertical="center" wrapText="1"/>
    </xf>
    <xf numFmtId="0" fontId="45" fillId="2" borderId="1" xfId="0" applyFont="1" applyFill="1" applyBorder="1" applyAlignment="1">
      <alignment horizontal="left" vertical="center" wrapText="1"/>
    </xf>
    <xf numFmtId="0" fontId="46" fillId="2"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42" fillId="17" borderId="25" xfId="0" applyFont="1" applyFill="1" applyBorder="1" applyAlignment="1">
      <alignment horizontal="center" vertical="center" wrapText="1"/>
    </xf>
    <xf numFmtId="0" fontId="42" fillId="17" borderId="26" xfId="0" applyFont="1" applyFill="1" applyBorder="1" applyAlignment="1">
      <alignment horizontal="center" vertical="center" wrapText="1"/>
    </xf>
    <xf numFmtId="0" fontId="42" fillId="17" borderId="27" xfId="0" applyFont="1" applyFill="1" applyBorder="1" applyAlignment="1">
      <alignment horizontal="center" vertical="center" wrapText="1"/>
    </xf>
    <xf numFmtId="0" fontId="42" fillId="17" borderId="33" xfId="0" applyFont="1" applyFill="1" applyBorder="1" applyAlignment="1">
      <alignment horizontal="center" vertical="center" wrapText="1"/>
    </xf>
    <xf numFmtId="0" fontId="42" fillId="17" borderId="15" xfId="0" applyFont="1" applyFill="1" applyBorder="1" applyAlignment="1">
      <alignment horizontal="center" vertical="center" wrapText="1"/>
    </xf>
    <xf numFmtId="0" fontId="42" fillId="17" borderId="34"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44" fillId="2" borderId="36" xfId="0" applyFont="1" applyFill="1" applyBorder="1" applyAlignment="1">
      <alignment horizontal="center" vertical="center" wrapText="1"/>
    </xf>
    <xf numFmtId="0" fontId="44" fillId="2" borderId="52" xfId="0" applyFont="1" applyFill="1" applyBorder="1" applyAlignment="1">
      <alignment horizontal="center" vertical="center" wrapText="1"/>
    </xf>
    <xf numFmtId="0" fontId="44" fillId="2" borderId="53" xfId="0" applyFont="1" applyFill="1" applyBorder="1" applyAlignment="1">
      <alignment horizontal="center" vertical="center" wrapText="1"/>
    </xf>
    <xf numFmtId="0" fontId="42" fillId="17" borderId="36" xfId="0" applyFont="1" applyFill="1" applyBorder="1" applyAlignment="1">
      <alignment horizontal="center" vertical="center" wrapText="1"/>
    </xf>
    <xf numFmtId="0" fontId="42" fillId="17" borderId="52" xfId="0" applyFont="1" applyFill="1" applyBorder="1" applyAlignment="1">
      <alignment horizontal="center" vertical="center" wrapText="1"/>
    </xf>
    <xf numFmtId="0" fontId="42" fillId="17" borderId="53" xfId="0" applyFont="1" applyFill="1" applyBorder="1" applyAlignment="1">
      <alignment horizontal="center" vertical="center" wrapText="1"/>
    </xf>
    <xf numFmtId="0" fontId="29" fillId="0" borderId="36" xfId="0" applyFont="1" applyBorder="1" applyAlignment="1">
      <alignment horizontal="left" vertical="center" wrapText="1"/>
    </xf>
    <xf numFmtId="0" fontId="29" fillId="0" borderId="52" xfId="0" applyFont="1" applyBorder="1" applyAlignment="1">
      <alignment horizontal="left" vertical="center" wrapText="1"/>
    </xf>
    <xf numFmtId="0" fontId="29" fillId="0" borderId="71" xfId="0" applyFont="1" applyBorder="1" applyAlignment="1">
      <alignment horizontal="left" vertical="center" wrapText="1"/>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6" xfId="0" applyFont="1" applyFill="1" applyBorder="1" applyAlignment="1">
      <alignment horizontal="center"/>
    </xf>
    <xf numFmtId="0" fontId="7" fillId="2" borderId="52" xfId="0" applyFont="1" applyFill="1" applyBorder="1" applyAlignment="1">
      <alignment horizontal="center"/>
    </xf>
    <xf numFmtId="0" fontId="7" fillId="2" borderId="53" xfId="0" applyFont="1" applyFill="1" applyBorder="1" applyAlignment="1">
      <alignment horizontal="center"/>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8" xfId="0" applyFont="1" applyBorder="1" applyAlignment="1">
      <alignment horizontal="center" vertical="center" wrapText="1"/>
    </xf>
    <xf numFmtId="0" fontId="29" fillId="0" borderId="1" xfId="0" applyFont="1" applyBorder="1" applyAlignment="1">
      <alignment horizontal="left" vertical="center" wrapText="1"/>
    </xf>
    <xf numFmtId="0" fontId="29" fillId="0" borderId="5"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2" borderId="5" xfId="0" applyFill="1" applyBorder="1" applyAlignment="1">
      <alignment horizontal="center" vertical="center"/>
    </xf>
    <xf numFmtId="0" fontId="0" fillId="2" borderId="25" xfId="0" applyFont="1" applyFill="1" applyBorder="1" applyAlignment="1">
      <alignment horizontal="center" vertical="center"/>
    </xf>
    <xf numFmtId="0" fontId="0" fillId="2" borderId="26" xfId="0" applyFont="1" applyFill="1" applyBorder="1" applyAlignment="1">
      <alignment horizontal="center" vertical="center"/>
    </xf>
    <xf numFmtId="0" fontId="0" fillId="2" borderId="33" xfId="0" applyFont="1" applyFill="1" applyBorder="1" applyAlignment="1">
      <alignment horizontal="center" vertical="center"/>
    </xf>
    <xf numFmtId="0" fontId="0" fillId="2" borderId="15" xfId="0" applyFont="1" applyFill="1" applyBorder="1" applyAlignment="1">
      <alignment horizontal="center" vertical="center"/>
    </xf>
    <xf numFmtId="0" fontId="7"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64" fillId="0" borderId="65" xfId="0" applyFont="1" applyBorder="1" applyAlignment="1">
      <alignment horizontal="center" vertical="center" wrapText="1"/>
    </xf>
    <xf numFmtId="0" fontId="64" fillId="0" borderId="61" xfId="0" applyFont="1" applyBorder="1" applyAlignment="1">
      <alignment horizontal="center" vertical="center" wrapText="1"/>
    </xf>
    <xf numFmtId="0" fontId="64" fillId="0" borderId="62" xfId="0" applyFont="1" applyBorder="1" applyAlignment="1">
      <alignment horizontal="center" vertical="center" wrapText="1"/>
    </xf>
    <xf numFmtId="0" fontId="26" fillId="0" borderId="66"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53" xfId="0" applyFont="1" applyBorder="1" applyAlignment="1">
      <alignment horizontal="center" vertical="center" wrapText="1"/>
    </xf>
    <xf numFmtId="0" fontId="32" fillId="2" borderId="81" xfId="0" applyFont="1" applyFill="1" applyBorder="1" applyAlignment="1">
      <alignment horizontal="center" vertical="center" wrapText="1"/>
    </xf>
    <xf numFmtId="0" fontId="32" fillId="2" borderId="75" xfId="0" applyFont="1" applyFill="1" applyBorder="1" applyAlignment="1">
      <alignment horizontal="center" vertical="center" wrapText="1"/>
    </xf>
    <xf numFmtId="0" fontId="32" fillId="2" borderId="76" xfId="0" applyFont="1" applyFill="1" applyBorder="1" applyAlignment="1">
      <alignment horizontal="center" vertical="center" wrapText="1"/>
    </xf>
    <xf numFmtId="0" fontId="26" fillId="0" borderId="83" xfId="0" applyFont="1" applyBorder="1" applyAlignment="1">
      <alignment horizontal="center" vertical="center" wrapText="1"/>
    </xf>
    <xf numFmtId="0" fontId="26" fillId="0" borderId="84" xfId="0" applyFont="1" applyBorder="1" applyAlignment="1">
      <alignment horizontal="center" vertical="center" wrapText="1"/>
    </xf>
    <xf numFmtId="0" fontId="26" fillId="0" borderId="85"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63" xfId="0" applyFont="1" applyBorder="1" applyAlignment="1">
      <alignment horizontal="center" vertical="center" wrapText="1"/>
    </xf>
    <xf numFmtId="0" fontId="26" fillId="0" borderId="64" xfId="0" applyFont="1" applyBorder="1" applyAlignment="1">
      <alignment horizontal="center" vertical="center" wrapText="1"/>
    </xf>
    <xf numFmtId="0" fontId="64" fillId="0" borderId="40" xfId="0" applyFont="1" applyBorder="1" applyAlignment="1">
      <alignment horizontal="center" vertical="center" wrapText="1"/>
    </xf>
    <xf numFmtId="0" fontId="64" fillId="0" borderId="73"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71" xfId="0" applyFont="1" applyBorder="1" applyAlignment="1">
      <alignment horizontal="center" vertical="center" wrapText="1"/>
    </xf>
    <xf numFmtId="0" fontId="32" fillId="2" borderId="74" xfId="0" applyFont="1" applyFill="1" applyBorder="1" applyAlignment="1">
      <alignment horizontal="center" vertical="center" wrapText="1"/>
    </xf>
    <xf numFmtId="0" fontId="32" fillId="2" borderId="77" xfId="0" applyFont="1" applyFill="1" applyBorder="1" applyAlignment="1">
      <alignment horizontal="center" vertical="center" wrapText="1"/>
    </xf>
    <xf numFmtId="0" fontId="26" fillId="0" borderId="86" xfId="0" applyFont="1" applyBorder="1" applyAlignment="1">
      <alignment horizontal="center" vertical="center" wrapText="1"/>
    </xf>
    <xf numFmtId="0" fontId="26" fillId="0" borderId="87"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1" xfId="0" applyFont="1" applyBorder="1" applyAlignment="1">
      <alignment horizontal="center" vertical="center" wrapText="1"/>
    </xf>
    <xf numFmtId="0" fontId="24" fillId="6" borderId="57" xfId="0" applyFont="1" applyFill="1" applyBorder="1" applyAlignment="1">
      <alignment horizontal="center" vertical="center" textRotation="90" wrapText="1"/>
    </xf>
    <xf numFmtId="0" fontId="24" fillId="6" borderId="58" xfId="0" applyFont="1" applyFill="1" applyBorder="1" applyAlignment="1">
      <alignment horizontal="center" vertical="center" textRotation="90" wrapText="1"/>
    </xf>
    <xf numFmtId="0" fontId="24" fillId="6" borderId="59" xfId="0" applyFont="1" applyFill="1" applyBorder="1" applyAlignment="1">
      <alignment horizontal="center" vertical="center" textRotation="90" wrapText="1"/>
    </xf>
    <xf numFmtId="0" fontId="24" fillId="6" borderId="16" xfId="0" applyFont="1" applyFill="1" applyBorder="1" applyAlignment="1">
      <alignment horizontal="center" vertical="center" textRotation="90" wrapText="1"/>
    </xf>
    <xf numFmtId="0" fontId="24" fillId="6" borderId="19" xfId="0" applyFont="1" applyFill="1" applyBorder="1" applyAlignment="1">
      <alignment horizontal="center" vertical="center" textRotation="90" wrapText="1"/>
    </xf>
    <xf numFmtId="0" fontId="24" fillId="6" borderId="21" xfId="0" applyFont="1" applyFill="1" applyBorder="1" applyAlignment="1">
      <alignment horizontal="center" vertical="center" textRotation="90" wrapText="1"/>
    </xf>
    <xf numFmtId="0" fontId="25" fillId="2" borderId="67" xfId="0" applyFont="1" applyFill="1" applyBorder="1" applyAlignment="1">
      <alignment horizontal="center" vertical="center" wrapText="1"/>
    </xf>
    <xf numFmtId="0" fontId="25" fillId="2" borderId="63"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26" fillId="0" borderId="82" xfId="0" applyFont="1" applyBorder="1" applyAlignment="1">
      <alignment horizontal="center" vertical="center" wrapText="1"/>
    </xf>
    <xf numFmtId="0" fontId="65" fillId="2" borderId="40" xfId="0" applyFont="1" applyFill="1" applyBorder="1" applyAlignment="1">
      <alignment horizontal="center" vertical="center" wrapText="1"/>
    </xf>
    <xf numFmtId="0" fontId="65" fillId="2" borderId="61" xfId="0" applyFont="1" applyFill="1" applyBorder="1" applyAlignment="1">
      <alignment horizontal="center" vertical="center" wrapText="1"/>
    </xf>
    <xf numFmtId="0" fontId="65" fillId="2" borderId="62" xfId="0" applyFont="1" applyFill="1" applyBorder="1" applyAlignment="1">
      <alignment horizontal="center" vertical="center" wrapText="1"/>
    </xf>
    <xf numFmtId="0" fontId="25" fillId="2" borderId="36" xfId="0" applyFont="1" applyFill="1" applyBorder="1" applyAlignment="1">
      <alignment horizontal="center" vertical="center" wrapText="1"/>
    </xf>
    <xf numFmtId="0" fontId="25" fillId="2" borderId="52" xfId="0" applyFont="1" applyFill="1" applyBorder="1" applyAlignment="1">
      <alignment horizontal="center" vertical="center" wrapText="1"/>
    </xf>
    <xf numFmtId="0" fontId="25" fillId="2" borderId="53"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25" fillId="2" borderId="65" xfId="0" applyFont="1" applyFill="1" applyBorder="1" applyAlignment="1">
      <alignment horizontal="center" vertical="center" wrapText="1"/>
    </xf>
    <xf numFmtId="0" fontId="25" fillId="2" borderId="61" xfId="0" applyFont="1" applyFill="1" applyBorder="1" applyAlignment="1">
      <alignment horizontal="center" vertical="center" wrapText="1"/>
    </xf>
    <xf numFmtId="0" fontId="25" fillId="2" borderId="62" xfId="0" applyFont="1" applyFill="1" applyBorder="1" applyAlignment="1">
      <alignment horizontal="center" vertical="center" wrapText="1"/>
    </xf>
    <xf numFmtId="0" fontId="25" fillId="2" borderId="66" xfId="0" applyFont="1" applyFill="1" applyBorder="1" applyAlignment="1">
      <alignment horizontal="center" vertical="center" wrapText="1"/>
    </xf>
    <xf numFmtId="0" fontId="65" fillId="0" borderId="40" xfId="0" applyFont="1" applyBorder="1" applyAlignment="1">
      <alignment horizontal="center" vertical="center" wrapText="1"/>
    </xf>
    <xf numFmtId="0" fontId="65" fillId="0" borderId="61" xfId="0" applyFont="1" applyBorder="1" applyAlignment="1">
      <alignment horizontal="center" vertical="center" wrapText="1"/>
    </xf>
    <xf numFmtId="0" fontId="65" fillId="0" borderId="62"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61" xfId="0" applyFont="1" applyBorder="1" applyAlignment="1">
      <alignment horizontal="center" vertical="center" wrapText="1"/>
    </xf>
    <xf numFmtId="0" fontId="26" fillId="0" borderId="73" xfId="0" applyFont="1" applyBorder="1" applyAlignment="1">
      <alignment horizontal="center" vertical="center" wrapText="1"/>
    </xf>
    <xf numFmtId="0" fontId="65" fillId="2" borderId="52" xfId="0" applyFont="1" applyFill="1" applyBorder="1" applyAlignment="1">
      <alignment horizontal="center" vertical="center" wrapText="1"/>
    </xf>
    <xf numFmtId="0" fontId="65" fillId="2" borderId="53" xfId="0" applyFont="1" applyFill="1" applyBorder="1" applyAlignment="1">
      <alignment horizontal="center" vertical="center" wrapText="1"/>
    </xf>
    <xf numFmtId="0" fontId="65" fillId="0" borderId="36" xfId="0" applyFont="1" applyBorder="1" applyAlignment="1">
      <alignment horizontal="center" vertical="center" wrapText="1"/>
    </xf>
    <xf numFmtId="0" fontId="65" fillId="0" borderId="5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0" xfId="0" applyFont="1" applyAlignment="1">
      <alignment horizontal="center" vertical="center" wrapText="1"/>
    </xf>
    <xf numFmtId="0" fontId="13" fillId="0" borderId="31"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53" xfId="0" applyFont="1" applyBorder="1" applyAlignment="1">
      <alignment horizontal="center" vertical="center" wrapText="1"/>
    </xf>
    <xf numFmtId="14" fontId="15" fillId="0" borderId="36" xfId="0" applyNumberFormat="1" applyFont="1" applyBorder="1" applyAlignment="1">
      <alignment horizontal="center" vertical="center" wrapText="1"/>
    </xf>
    <xf numFmtId="14" fontId="15" fillId="0" borderId="53" xfId="0" applyNumberFormat="1" applyFont="1" applyBorder="1" applyAlignment="1">
      <alignment horizontal="center" vertical="center" wrapText="1"/>
    </xf>
    <xf numFmtId="0" fontId="30" fillId="0" borderId="25" xfId="0" applyFont="1" applyBorder="1" applyAlignment="1">
      <alignment horizontal="left" vertical="center" wrapText="1"/>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0" fillId="0" borderId="33" xfId="0" applyFont="1" applyBorder="1" applyAlignment="1">
      <alignment horizontal="left" vertical="center" wrapText="1"/>
    </xf>
    <xf numFmtId="0" fontId="30" fillId="0" borderId="15" xfId="0" applyFont="1" applyBorder="1" applyAlignment="1">
      <alignment horizontal="left" vertical="center" wrapText="1"/>
    </xf>
    <xf numFmtId="0" fontId="30" fillId="0" borderId="34" xfId="0" applyFont="1" applyBorder="1" applyAlignment="1">
      <alignment horizontal="left" vertical="center" wrapText="1"/>
    </xf>
    <xf numFmtId="0" fontId="23" fillId="0" borderId="72" xfId="1" applyFont="1" applyBorder="1" applyAlignment="1">
      <alignment horizontal="center" vertical="center" wrapText="1"/>
    </xf>
    <xf numFmtId="0" fontId="23" fillId="0" borderId="26" xfId="1" applyFont="1" applyBorder="1" applyAlignment="1">
      <alignment horizontal="center" vertical="center" wrapText="1"/>
    </xf>
    <xf numFmtId="0" fontId="23" fillId="0" borderId="21" xfId="1" applyFont="1" applyBorder="1" applyAlignment="1">
      <alignment horizontal="center" vertical="center" wrapText="1"/>
    </xf>
    <xf numFmtId="0" fontId="23" fillId="0" borderId="22" xfId="1" applyFont="1" applyBorder="1" applyAlignment="1">
      <alignment horizontal="center" vertical="center" wrapText="1"/>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2" fillId="0" borderId="6" xfId="0" applyFont="1" applyBorder="1" applyAlignment="1">
      <alignment horizontal="center" vertical="center"/>
    </xf>
    <xf numFmtId="0" fontId="12" fillId="0" borderId="30" xfId="0" applyFont="1" applyBorder="1" applyAlignment="1">
      <alignment horizontal="center" vertical="center"/>
    </xf>
    <xf numFmtId="0" fontId="12" fillId="0" borderId="0" xfId="0" applyFont="1" applyAlignment="1">
      <alignment horizontal="center" vertical="center"/>
    </xf>
    <xf numFmtId="0" fontId="12" fillId="0" borderId="31" xfId="0" applyFont="1" applyBorder="1" applyAlignment="1">
      <alignment horizontal="center" vertical="center"/>
    </xf>
    <xf numFmtId="0" fontId="12" fillId="0" borderId="33" xfId="0" applyFont="1" applyBorder="1" applyAlignment="1">
      <alignment horizontal="center" vertical="center"/>
    </xf>
    <xf numFmtId="0" fontId="12" fillId="0" borderId="15" xfId="0" applyFont="1" applyBorder="1" applyAlignment="1">
      <alignment horizontal="center" vertical="center"/>
    </xf>
    <xf numFmtId="0" fontId="12" fillId="0" borderId="34" xfId="0" applyFont="1" applyBorder="1" applyAlignment="1">
      <alignment horizontal="center" vertical="center"/>
    </xf>
    <xf numFmtId="0" fontId="24" fillId="6" borderId="54" xfId="0" applyFont="1" applyFill="1" applyBorder="1" applyAlignment="1">
      <alignment horizontal="center" vertical="center" wrapText="1"/>
    </xf>
    <xf numFmtId="0" fontId="24" fillId="6" borderId="55" xfId="0" applyFont="1" applyFill="1" applyBorder="1" applyAlignment="1">
      <alignment horizontal="center" vertical="center" wrapText="1"/>
    </xf>
    <xf numFmtId="0" fontId="24" fillId="6" borderId="56" xfId="0" applyFont="1" applyFill="1" applyBorder="1" applyAlignment="1">
      <alignment horizontal="center" vertical="center" wrapText="1"/>
    </xf>
    <xf numFmtId="0" fontId="31" fillId="11" borderId="75" xfId="0" applyFont="1" applyFill="1" applyBorder="1" applyAlignment="1">
      <alignment horizontal="center" vertical="center" wrapText="1"/>
    </xf>
    <xf numFmtId="0" fontId="31" fillId="11" borderId="76" xfId="0" applyFont="1" applyFill="1" applyBorder="1" applyAlignment="1">
      <alignment horizontal="center" vertical="center" wrapText="1"/>
    </xf>
    <xf numFmtId="0" fontId="45" fillId="0" borderId="52"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36" xfId="0" applyFont="1" applyBorder="1" applyAlignment="1">
      <alignment horizontal="center" vertical="center" wrapText="1"/>
    </xf>
    <xf numFmtId="0" fontId="32" fillId="2" borderId="66" xfId="0" applyFont="1" applyFill="1" applyBorder="1" applyAlignment="1">
      <alignment horizontal="center" vertical="center" wrapText="1"/>
    </xf>
    <xf numFmtId="0" fontId="32" fillId="2" borderId="52" xfId="0" applyFont="1" applyFill="1" applyBorder="1" applyAlignment="1">
      <alignment horizontal="center" vertical="center" wrapText="1"/>
    </xf>
    <xf numFmtId="0" fontId="32" fillId="2" borderId="53" xfId="0" applyFont="1" applyFill="1" applyBorder="1" applyAlignment="1">
      <alignment horizontal="center" vertical="center" wrapText="1"/>
    </xf>
    <xf numFmtId="0" fontId="32" fillId="2" borderId="36" xfId="0" applyFont="1" applyFill="1" applyBorder="1" applyAlignment="1">
      <alignment horizontal="center" vertical="center" wrapText="1"/>
    </xf>
    <xf numFmtId="0" fontId="32" fillId="2" borderId="71" xfId="0" applyFont="1" applyFill="1" applyBorder="1" applyAlignment="1">
      <alignment horizontal="center" vertical="center" wrapText="1"/>
    </xf>
    <xf numFmtId="0" fontId="26" fillId="0" borderId="79"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65" xfId="0" applyFont="1" applyBorder="1" applyAlignment="1">
      <alignment horizontal="center" vertical="center" wrapText="1"/>
    </xf>
    <xf numFmtId="0" fontId="26" fillId="0" borderId="62" xfId="0" applyFont="1" applyBorder="1" applyAlignment="1">
      <alignment horizontal="center" vertical="center" wrapText="1"/>
    </xf>
    <xf numFmtId="0" fontId="24" fillId="6" borderId="9" xfId="0" applyFont="1" applyFill="1" applyBorder="1" applyAlignment="1">
      <alignment horizontal="center" vertical="center" textRotation="90" wrapText="1"/>
    </xf>
    <xf numFmtId="0" fontId="24" fillId="6" borderId="10" xfId="0" applyFont="1" applyFill="1" applyBorder="1" applyAlignment="1">
      <alignment horizontal="center" vertical="center" textRotation="90" wrapText="1"/>
    </xf>
    <xf numFmtId="0" fontId="24" fillId="6" borderId="11" xfId="0" applyFont="1" applyFill="1" applyBorder="1" applyAlignment="1">
      <alignment horizontal="center" vertical="center" textRotation="90" wrapText="1"/>
    </xf>
    <xf numFmtId="0" fontId="24" fillId="6" borderId="8" xfId="0" applyFont="1" applyFill="1" applyBorder="1" applyAlignment="1">
      <alignment horizontal="center" vertical="center" textRotation="90" wrapText="1"/>
    </xf>
    <xf numFmtId="0" fontId="24" fillId="6" borderId="32" xfId="0" applyFont="1" applyFill="1" applyBorder="1" applyAlignment="1">
      <alignment horizontal="center" vertical="center" textRotation="90" wrapText="1"/>
    </xf>
    <xf numFmtId="0" fontId="24" fillId="6" borderId="39" xfId="0" applyFont="1" applyFill="1" applyBorder="1" applyAlignment="1">
      <alignment horizontal="center" vertical="center" textRotation="90" wrapText="1"/>
    </xf>
    <xf numFmtId="0" fontId="26" fillId="0" borderId="40" xfId="0" applyFont="1" applyBorder="1" applyAlignment="1">
      <alignment horizontal="left" vertical="center" wrapText="1"/>
    </xf>
    <xf numFmtId="0" fontId="26" fillId="0" borderId="61" xfId="0" applyFont="1" applyBorder="1" applyAlignment="1">
      <alignment horizontal="left" vertical="center" wrapText="1"/>
    </xf>
    <xf numFmtId="0" fontId="26" fillId="0" borderId="62" xfId="0" applyFont="1" applyBorder="1" applyAlignment="1">
      <alignment horizontal="left" vertical="center" wrapText="1"/>
    </xf>
    <xf numFmtId="0" fontId="26" fillId="0" borderId="73" xfId="0" applyFont="1" applyBorder="1" applyAlignment="1">
      <alignment horizontal="left" vertical="center" wrapText="1"/>
    </xf>
    <xf numFmtId="0" fontId="24" fillId="6" borderId="18" xfId="0" applyFont="1" applyFill="1" applyBorder="1" applyAlignment="1">
      <alignment horizontal="center" vertical="center" textRotation="90" wrapText="1"/>
    </xf>
    <xf numFmtId="0" fontId="24" fillId="6" borderId="20" xfId="0" applyFont="1" applyFill="1" applyBorder="1" applyAlignment="1">
      <alignment horizontal="center" vertical="center" textRotation="90" wrapText="1"/>
    </xf>
    <xf numFmtId="0" fontId="24" fillId="6" borderId="23" xfId="0" applyFont="1" applyFill="1" applyBorder="1" applyAlignment="1">
      <alignment horizontal="center" vertical="center" textRotation="90" wrapText="1"/>
    </xf>
    <xf numFmtId="0" fontId="65" fillId="0" borderId="65" xfId="0" applyFont="1" applyBorder="1" applyAlignment="1">
      <alignment horizontal="center" vertical="center" wrapText="1"/>
    </xf>
    <xf numFmtId="0" fontId="65" fillId="0" borderId="73" xfId="0" applyFont="1" applyBorder="1" applyAlignment="1">
      <alignment horizontal="center" vertical="center" wrapText="1"/>
    </xf>
    <xf numFmtId="0" fontId="1" fillId="2" borderId="8" xfId="1" applyFill="1" applyBorder="1" applyAlignment="1" applyProtection="1">
      <alignment horizontal="center" vertical="center" wrapText="1"/>
      <protection hidden="1"/>
    </xf>
    <xf numFmtId="0" fontId="1" fillId="2" borderId="32" xfId="1" applyFill="1" applyBorder="1" applyAlignment="1" applyProtection="1">
      <alignment horizontal="center" vertical="center" wrapText="1"/>
      <protection hidden="1"/>
    </xf>
    <xf numFmtId="0" fontId="1" fillId="2" borderId="39" xfId="1" applyFill="1" applyBorder="1" applyAlignment="1" applyProtection="1">
      <alignment horizontal="center" vertical="center" wrapText="1"/>
      <protection hidden="1"/>
    </xf>
    <xf numFmtId="0" fontId="1" fillId="2" borderId="3" xfId="1" applyFill="1" applyBorder="1" applyAlignment="1" applyProtection="1">
      <alignment horizontal="center" vertical="center" wrapText="1"/>
      <protection hidden="1"/>
    </xf>
    <xf numFmtId="0" fontId="1" fillId="2" borderId="1" xfId="1" applyFill="1" applyBorder="1" applyAlignment="1" applyProtection="1">
      <alignment horizontal="center" vertical="center" wrapText="1"/>
      <protection hidden="1"/>
    </xf>
    <xf numFmtId="0" fontId="1" fillId="2" borderId="12" xfId="1" applyFill="1" applyBorder="1" applyAlignment="1" applyProtection="1">
      <alignment horizontal="center" vertical="center" wrapText="1"/>
      <protection hidden="1"/>
    </xf>
    <xf numFmtId="0" fontId="3" fillId="4" borderId="7" xfId="1" applyFont="1" applyFill="1" applyBorder="1" applyAlignment="1">
      <alignment horizontal="center" vertical="center" wrapText="1"/>
    </xf>
    <xf numFmtId="0" fontId="3" fillId="4" borderId="13" xfId="1" applyFont="1" applyFill="1" applyBorder="1" applyAlignment="1">
      <alignment horizontal="center" vertical="center" wrapText="1"/>
    </xf>
    <xf numFmtId="9" fontId="1" fillId="2" borderId="49" xfId="1" applyNumberFormat="1" applyFont="1" applyFill="1" applyBorder="1" applyAlignment="1" applyProtection="1">
      <alignment horizontal="center" vertical="center" wrapText="1"/>
      <protection hidden="1"/>
    </xf>
    <xf numFmtId="9" fontId="1" fillId="2" borderId="30" xfId="1" applyNumberFormat="1" applyFont="1" applyFill="1" applyBorder="1" applyAlignment="1" applyProtection="1">
      <alignment horizontal="center" vertical="center" wrapText="1"/>
      <protection hidden="1"/>
    </xf>
    <xf numFmtId="9" fontId="1" fillId="2" borderId="28" xfId="1" applyNumberFormat="1" applyFont="1" applyFill="1" applyBorder="1" applyAlignment="1" applyProtection="1">
      <alignment horizontal="center" vertical="center" wrapText="1"/>
      <protection hidden="1"/>
    </xf>
    <xf numFmtId="9" fontId="1" fillId="2" borderId="3" xfId="1" applyNumberFormat="1" applyFont="1" applyFill="1" applyBorder="1" applyAlignment="1" applyProtection="1">
      <alignment horizontal="center" vertical="center" wrapText="1"/>
      <protection hidden="1"/>
    </xf>
    <xf numFmtId="9" fontId="1" fillId="2" borderId="1" xfId="1" applyNumberFormat="1" applyFont="1" applyFill="1" applyBorder="1" applyAlignment="1" applyProtection="1">
      <alignment horizontal="center" vertical="center" wrapText="1"/>
      <protection hidden="1"/>
    </xf>
    <xf numFmtId="9" fontId="1" fillId="2" borderId="12" xfId="1" applyNumberFormat="1" applyFont="1" applyFill="1" applyBorder="1" applyAlignment="1" applyProtection="1">
      <alignment horizontal="center" vertical="center" wrapText="1"/>
      <protection hidden="1"/>
    </xf>
    <xf numFmtId="0" fontId="4" fillId="3" borderId="3" xfId="1" applyFont="1" applyFill="1" applyBorder="1" applyAlignment="1">
      <alignment horizontal="center" vertical="center" wrapText="1"/>
    </xf>
    <xf numFmtId="0" fontId="4" fillId="3"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4" fillId="12" borderId="2" xfId="1" applyFont="1" applyFill="1" applyBorder="1" applyAlignment="1">
      <alignment horizontal="center" vertical="center" wrapText="1"/>
    </xf>
    <xf numFmtId="0" fontId="4" fillId="12" borderId="24" xfId="1" applyFont="1" applyFill="1" applyBorder="1" applyAlignment="1">
      <alignment horizontal="center" vertical="center" wrapText="1"/>
    </xf>
    <xf numFmtId="0" fontId="4" fillId="12" borderId="8" xfId="1" applyFont="1" applyFill="1" applyBorder="1" applyAlignment="1">
      <alignment horizontal="center" vertical="center" wrapText="1"/>
    </xf>
    <xf numFmtId="0" fontId="4" fillId="12" borderId="39"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12"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39" xfId="1" applyFont="1" applyFill="1" applyBorder="1" applyAlignment="1">
      <alignment horizontal="center" vertical="center" wrapText="1"/>
    </xf>
    <xf numFmtId="0" fontId="4" fillId="18" borderId="3" xfId="1" applyFont="1" applyFill="1" applyBorder="1" applyAlignment="1">
      <alignment horizontal="center" vertical="center" wrapText="1"/>
    </xf>
    <xf numFmtId="0" fontId="4" fillId="18" borderId="12" xfId="1" applyFont="1" applyFill="1" applyBorder="1" applyAlignment="1">
      <alignment horizontal="center" vertical="center" wrapText="1"/>
    </xf>
    <xf numFmtId="0" fontId="2" fillId="0" borderId="8" xfId="1" applyFont="1" applyBorder="1" applyAlignment="1" applyProtection="1">
      <alignment horizontal="center" vertical="center" wrapText="1"/>
      <protection locked="0"/>
    </xf>
    <xf numFmtId="0" fontId="2" fillId="0" borderId="32"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0" fontId="1" fillId="2" borderId="8" xfId="1" applyFill="1" applyBorder="1" applyAlignment="1" applyProtection="1">
      <alignment horizontal="center" vertical="center" wrapText="1"/>
      <protection locked="0"/>
    </xf>
    <xf numFmtId="0" fontId="1" fillId="2" borderId="32" xfId="1" applyFill="1" applyBorder="1" applyAlignment="1" applyProtection="1">
      <alignment horizontal="center" vertical="center" wrapText="1"/>
      <protection locked="0"/>
    </xf>
    <xf numFmtId="0" fontId="1" fillId="2" borderId="39" xfId="1" applyFill="1" applyBorder="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1" fillId="2" borderId="32" xfId="1" applyFont="1" applyFill="1" applyBorder="1" applyAlignment="1" applyProtection="1">
      <alignment horizontal="center" vertical="center" wrapText="1"/>
      <protection locked="0"/>
    </xf>
    <xf numFmtId="0" fontId="1" fillId="2" borderId="39" xfId="1" applyFont="1" applyFill="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0" borderId="10" xfId="1" applyFont="1" applyBorder="1" applyAlignment="1" applyProtection="1">
      <alignment horizontal="center" vertical="center" wrapText="1"/>
      <protection locked="0"/>
    </xf>
    <xf numFmtId="0" fontId="2" fillId="0" borderId="11" xfId="1" applyFont="1" applyBorder="1" applyAlignment="1" applyProtection="1">
      <alignment horizontal="center" vertical="center" wrapText="1"/>
      <protection locked="0"/>
    </xf>
    <xf numFmtId="0" fontId="2" fillId="0" borderId="2"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0" fontId="2" fillId="0" borderId="24" xfId="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0" fontId="2" fillId="0" borderId="1" xfId="1" applyFont="1" applyBorder="1" applyAlignment="1" applyProtection="1">
      <alignment horizontal="center" vertical="center" wrapText="1"/>
      <protection locked="0"/>
    </xf>
    <xf numFmtId="0" fontId="2" fillId="0" borderId="12" xfId="1" applyFont="1" applyBorder="1" applyAlignment="1" applyProtection="1">
      <alignment horizontal="center" vertical="center" wrapText="1"/>
      <protection locked="0"/>
    </xf>
    <xf numFmtId="0" fontId="1" fillId="2" borderId="3" xfId="1" applyFill="1" applyBorder="1" applyAlignment="1" applyProtection="1">
      <alignment horizontal="center" vertical="center" wrapText="1"/>
      <protection locked="0"/>
    </xf>
    <xf numFmtId="0" fontId="1" fillId="2" borderId="1" xfId="1" applyFill="1" applyBorder="1" applyAlignment="1" applyProtection="1">
      <alignment horizontal="center" vertical="center" wrapText="1"/>
      <protection locked="0"/>
    </xf>
    <xf numFmtId="0" fontId="1" fillId="2" borderId="12" xfId="1" applyFill="1" applyBorder="1" applyAlignment="1" applyProtection="1">
      <alignment horizontal="center" vertical="center" wrapText="1"/>
      <protection locked="0"/>
    </xf>
    <xf numFmtId="0" fontId="1" fillId="2" borderId="3" xfId="1" applyFont="1" applyFill="1" applyBorder="1" applyAlignment="1" applyProtection="1">
      <alignment horizontal="center" vertical="center" wrapText="1"/>
      <protection locked="0"/>
    </xf>
    <xf numFmtId="0" fontId="1" fillId="2" borderId="1" xfId="1" applyFont="1" applyFill="1" applyBorder="1" applyAlignment="1" applyProtection="1">
      <alignment horizontal="center" vertical="center" wrapText="1"/>
      <protection locked="0"/>
    </xf>
    <xf numFmtId="0" fontId="1" fillId="2" borderId="12" xfId="1" applyFont="1" applyFill="1" applyBorder="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hidden="1"/>
    </xf>
    <xf numFmtId="0" fontId="1" fillId="2" borderId="32" xfId="1" applyFont="1" applyFill="1" applyBorder="1" applyAlignment="1" applyProtection="1">
      <alignment horizontal="center" vertical="center" wrapText="1"/>
      <protection hidden="1"/>
    </xf>
    <xf numFmtId="0" fontId="1" fillId="2" borderId="39" xfId="1" applyFont="1" applyFill="1" applyBorder="1" applyAlignment="1" applyProtection="1">
      <alignment horizontal="center" vertical="center" wrapText="1"/>
      <protection hidden="1"/>
    </xf>
    <xf numFmtId="0" fontId="1" fillId="2" borderId="3" xfId="1" applyFont="1" applyFill="1" applyBorder="1" applyAlignment="1" applyProtection="1">
      <alignment horizontal="center" vertical="center" wrapText="1"/>
      <protection hidden="1"/>
    </xf>
    <xf numFmtId="0" fontId="1" fillId="2" borderId="1" xfId="1" applyFont="1" applyFill="1" applyBorder="1" applyAlignment="1" applyProtection="1">
      <alignment horizontal="center" vertical="center" wrapText="1"/>
      <protection hidden="1"/>
    </xf>
    <xf numFmtId="0" fontId="1" fillId="2" borderId="12" xfId="1" applyFont="1" applyFill="1" applyBorder="1" applyAlignment="1" applyProtection="1">
      <alignment horizontal="center" vertical="center" wrapText="1"/>
      <protection hidden="1"/>
    </xf>
    <xf numFmtId="9" fontId="1" fillId="2" borderId="8" xfId="1" applyNumberFormat="1" applyFont="1" applyFill="1" applyBorder="1" applyAlignment="1" applyProtection="1">
      <alignment horizontal="center" vertical="center" wrapText="1"/>
      <protection hidden="1"/>
    </xf>
    <xf numFmtId="9" fontId="1" fillId="2" borderId="32" xfId="1" applyNumberFormat="1" applyFont="1" applyFill="1" applyBorder="1" applyAlignment="1" applyProtection="1">
      <alignment horizontal="center" vertical="center" wrapText="1"/>
      <protection hidden="1"/>
    </xf>
    <xf numFmtId="9" fontId="1" fillId="2" borderId="39" xfId="1" applyNumberFormat="1" applyFont="1" applyFill="1" applyBorder="1" applyAlignment="1" applyProtection="1">
      <alignment horizontal="center" vertical="center" wrapText="1"/>
      <protection hidden="1"/>
    </xf>
    <xf numFmtId="0" fontId="2" fillId="0" borderId="2" xfId="1" applyFont="1" applyFill="1" applyBorder="1" applyAlignment="1" applyProtection="1">
      <alignment horizontal="center" vertical="center" wrapText="1"/>
      <protection locked="0"/>
    </xf>
    <xf numFmtId="0" fontId="2" fillId="0" borderId="4" xfId="1" applyFont="1" applyFill="1" applyBorder="1" applyAlignment="1" applyProtection="1">
      <alignment horizontal="center" vertical="center" wrapText="1"/>
      <protection locked="0"/>
    </xf>
    <xf numFmtId="0" fontId="2" fillId="0" borderId="24" xfId="1" applyFont="1" applyFill="1"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68" xfId="0" applyBorder="1" applyAlignment="1" applyProtection="1">
      <alignment horizontal="center" vertical="center" wrapText="1"/>
      <protection locked="0"/>
    </xf>
    <xf numFmtId="0" fontId="0" fillId="0" borderId="69" xfId="0" applyBorder="1" applyAlignment="1" applyProtection="1">
      <alignment horizontal="center" vertical="center" wrapText="1"/>
      <protection locked="0"/>
    </xf>
    <xf numFmtId="0" fontId="0" fillId="0" borderId="70" xfId="0" applyBorder="1" applyAlignment="1" applyProtection="1">
      <alignment horizontal="center" vertical="center" wrapText="1"/>
      <protection locked="0"/>
    </xf>
    <xf numFmtId="9" fontId="1" fillId="2" borderId="40" xfId="1" applyNumberFormat="1" applyFont="1" applyFill="1" applyBorder="1" applyAlignment="1" applyProtection="1">
      <alignment horizontal="center" vertical="center" wrapText="1"/>
      <protection hidden="1"/>
    </xf>
    <xf numFmtId="9" fontId="1" fillId="2" borderId="36" xfId="1" applyNumberFormat="1" applyFont="1" applyFill="1" applyBorder="1" applyAlignment="1" applyProtection="1">
      <alignment horizontal="center" vertical="center" wrapText="1"/>
      <protection hidden="1"/>
    </xf>
    <xf numFmtId="9" fontId="1" fillId="2" borderId="50" xfId="1" applyNumberFormat="1" applyFont="1" applyFill="1" applyBorder="1" applyAlignment="1" applyProtection="1">
      <alignment horizontal="center" vertical="center" wrapText="1"/>
      <protection hidden="1"/>
    </xf>
    <xf numFmtId="0" fontId="15" fillId="0" borderId="35" xfId="0" applyFont="1" applyBorder="1" applyAlignment="1">
      <alignment horizontal="center" vertical="center" wrapText="1"/>
    </xf>
    <xf numFmtId="14" fontId="15" fillId="0" borderId="35" xfId="0" applyNumberFormat="1" applyFont="1" applyBorder="1" applyAlignment="1">
      <alignment horizontal="center" vertical="center" wrapText="1"/>
    </xf>
    <xf numFmtId="0" fontId="12" fillId="0" borderId="35"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0" xfId="0" applyFont="1" applyBorder="1" applyAlignment="1">
      <alignment horizontal="center" vertical="center"/>
    </xf>
    <xf numFmtId="0" fontId="12" fillId="0" borderId="28" xfId="0" applyFont="1" applyBorder="1" applyAlignment="1">
      <alignment horizontal="center" vertical="center"/>
    </xf>
    <xf numFmtId="0" fontId="12" fillId="0" borderId="22" xfId="0" applyFont="1" applyBorder="1" applyAlignment="1">
      <alignment horizontal="center" vertical="center"/>
    </xf>
    <xf numFmtId="0" fontId="12" fillId="0" borderId="29" xfId="0" applyFont="1" applyBorder="1" applyAlignment="1">
      <alignment horizontal="center" vertical="center"/>
    </xf>
    <xf numFmtId="0" fontId="4" fillId="18" borderId="35" xfId="1" applyFont="1" applyFill="1" applyBorder="1" applyAlignment="1">
      <alignment horizontal="center" vertical="center" wrapText="1"/>
    </xf>
    <xf numFmtId="0" fontId="8" fillId="0" borderId="3" xfId="0" applyFont="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66" xfId="0" applyBorder="1" applyAlignment="1" applyProtection="1">
      <alignment horizontal="center" vertical="center"/>
      <protection locked="0"/>
    </xf>
    <xf numFmtId="0" fontId="0" fillId="0" borderId="121" xfId="0" applyBorder="1" applyAlignment="1" applyProtection="1">
      <alignment horizontal="center" vertical="center"/>
      <protection locked="0"/>
    </xf>
    <xf numFmtId="0" fontId="0" fillId="0" borderId="122" xfId="0" applyBorder="1" applyAlignment="1" applyProtection="1">
      <alignment horizontal="center" vertical="center"/>
      <protection locked="0"/>
    </xf>
    <xf numFmtId="0" fontId="0" fillId="0" borderId="123" xfId="0" applyBorder="1" applyAlignment="1" applyProtection="1">
      <alignment horizontal="center" vertical="center"/>
      <protection locked="0"/>
    </xf>
    <xf numFmtId="0" fontId="8" fillId="0" borderId="2"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8" fillId="0" borderId="24" xfId="0" applyFont="1" applyBorder="1" applyAlignment="1" applyProtection="1">
      <alignment horizontal="center" vertical="center" wrapText="1"/>
      <protection hidden="1"/>
    </xf>
    <xf numFmtId="0" fontId="8" fillId="0" borderId="62" xfId="0" applyFont="1" applyBorder="1" applyAlignment="1" applyProtection="1">
      <alignment horizontal="center" vertical="center" wrapText="1"/>
      <protection hidden="1"/>
    </xf>
    <xf numFmtId="0" fontId="8" fillId="0" borderId="53" xfId="0" applyFont="1" applyBorder="1" applyAlignment="1" applyProtection="1">
      <alignment horizontal="center" vertical="center" wrapText="1"/>
      <protection hidden="1"/>
    </xf>
    <xf numFmtId="0" fontId="8" fillId="0" borderId="64" xfId="0" applyFont="1" applyBorder="1" applyAlignment="1" applyProtection="1">
      <alignment horizontal="center" vertical="center" wrapText="1"/>
      <protection hidden="1"/>
    </xf>
    <xf numFmtId="0" fontId="8" fillId="0" borderId="121" xfId="0" applyFont="1" applyBorder="1" applyAlignment="1" applyProtection="1">
      <alignment horizontal="center" vertical="center" wrapText="1"/>
      <protection hidden="1"/>
    </xf>
    <xf numFmtId="0" fontId="8" fillId="0" borderId="122" xfId="0" applyFont="1" applyBorder="1" applyAlignment="1" applyProtection="1">
      <alignment horizontal="center" vertical="center" wrapText="1"/>
      <protection hidden="1"/>
    </xf>
    <xf numFmtId="0" fontId="8" fillId="0" borderId="123" xfId="0" applyFont="1" applyBorder="1" applyAlignment="1" applyProtection="1">
      <alignment horizontal="center" vertical="center" wrapText="1"/>
      <protection hidden="1"/>
    </xf>
    <xf numFmtId="0" fontId="8" fillId="0" borderId="73" xfId="0" applyFont="1" applyBorder="1" applyAlignment="1" applyProtection="1">
      <alignment horizontal="center" vertical="center" wrapText="1"/>
      <protection hidden="1"/>
    </xf>
    <xf numFmtId="0" fontId="8" fillId="0" borderId="71" xfId="0" applyFont="1" applyBorder="1" applyAlignment="1" applyProtection="1">
      <alignment horizontal="center" vertical="center" wrapText="1"/>
      <protection hidden="1"/>
    </xf>
    <xf numFmtId="0" fontId="8" fillId="0" borderId="82" xfId="0" applyFont="1" applyBorder="1" applyAlignment="1" applyProtection="1">
      <alignment horizontal="center" vertical="center" wrapText="1"/>
      <protection hidden="1"/>
    </xf>
    <xf numFmtId="0" fontId="2" fillId="0" borderId="30" xfId="0" applyFont="1" applyBorder="1" applyAlignment="1">
      <alignment horizontal="center" vertical="center"/>
    </xf>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2" fillId="0" borderId="15" xfId="0" applyFont="1" applyBorder="1" applyAlignment="1">
      <alignment horizontal="center" vertical="center"/>
    </xf>
    <xf numFmtId="0" fontId="15" fillId="0" borderId="26"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15" xfId="0" applyFont="1" applyBorder="1" applyAlignment="1">
      <alignment horizontal="center" vertical="center" wrapText="1"/>
    </xf>
    <xf numFmtId="0" fontId="13" fillId="0" borderId="0" xfId="0"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34" xfId="0" applyFont="1" applyBorder="1" applyAlignment="1">
      <alignment horizontal="center" vertical="center" wrapText="1"/>
    </xf>
    <xf numFmtId="9" fontId="18" fillId="10" borderId="46" xfId="0" applyNumberFormat="1" applyFont="1" applyFill="1" applyBorder="1" applyAlignment="1" applyProtection="1">
      <alignment horizontal="center" vertical="center"/>
      <protection hidden="1"/>
    </xf>
    <xf numFmtId="0" fontId="18" fillId="10" borderId="47" xfId="0" applyFont="1" applyFill="1" applyBorder="1" applyAlignment="1" applyProtection="1">
      <alignment horizontal="center" vertical="center"/>
      <protection hidden="1"/>
    </xf>
    <xf numFmtId="0" fontId="18" fillId="10" borderId="48" xfId="0" applyFont="1" applyFill="1" applyBorder="1" applyAlignment="1" applyProtection="1">
      <alignment horizontal="center" vertical="center"/>
      <protection hidden="1"/>
    </xf>
    <xf numFmtId="9" fontId="18" fillId="9" borderId="46" xfId="0" applyNumberFormat="1" applyFont="1" applyFill="1" applyBorder="1" applyAlignment="1" applyProtection="1">
      <alignment horizontal="center" vertical="center"/>
      <protection hidden="1"/>
    </xf>
    <xf numFmtId="0" fontId="18" fillId="9" borderId="47" xfId="0" applyFont="1" applyFill="1" applyBorder="1" applyAlignment="1" applyProtection="1">
      <alignment horizontal="center" vertical="center"/>
      <protection hidden="1"/>
    </xf>
    <xf numFmtId="0" fontId="18" fillId="9" borderId="48" xfId="0" applyFont="1" applyFill="1" applyBorder="1" applyAlignment="1" applyProtection="1">
      <alignment horizontal="center" vertical="center"/>
      <protection hidden="1"/>
    </xf>
    <xf numFmtId="9" fontId="18" fillId="8" borderId="46" xfId="0" applyNumberFormat="1" applyFont="1" applyFill="1" applyBorder="1" applyAlignment="1" applyProtection="1">
      <alignment horizontal="center" vertical="center"/>
      <protection hidden="1"/>
    </xf>
    <xf numFmtId="0" fontId="18" fillId="8" borderId="47" xfId="0" applyFont="1" applyFill="1" applyBorder="1" applyAlignment="1" applyProtection="1">
      <alignment horizontal="center" vertical="center"/>
      <protection hidden="1"/>
    </xf>
    <xf numFmtId="0" fontId="18" fillId="8" borderId="48" xfId="0" applyFont="1" applyFill="1" applyBorder="1" applyAlignment="1" applyProtection="1">
      <alignment horizontal="center" vertical="center"/>
      <protection hidden="1"/>
    </xf>
    <xf numFmtId="0" fontId="9" fillId="2" borderId="0" xfId="0" applyFont="1" applyFill="1" applyBorder="1" applyAlignment="1">
      <alignment horizontal="center" vertical="center"/>
    </xf>
    <xf numFmtId="9" fontId="18" fillId="7" borderId="46" xfId="0" applyNumberFormat="1" applyFont="1" applyFill="1" applyBorder="1" applyAlignment="1" applyProtection="1">
      <alignment horizontal="center" vertical="center"/>
      <protection hidden="1"/>
    </xf>
    <xf numFmtId="0" fontId="18" fillId="7" borderId="47" xfId="0" applyFont="1" applyFill="1" applyBorder="1" applyAlignment="1" applyProtection="1">
      <alignment horizontal="center" vertical="center"/>
      <protection hidden="1"/>
    </xf>
    <xf numFmtId="0" fontId="18" fillId="7" borderId="48" xfId="0" applyFont="1" applyFill="1" applyBorder="1" applyAlignment="1" applyProtection="1">
      <alignment horizontal="center" vertical="center"/>
      <protection hidden="1"/>
    </xf>
    <xf numFmtId="0" fontId="7" fillId="2" borderId="0" xfId="0" applyFont="1" applyFill="1" applyBorder="1" applyAlignment="1">
      <alignment horizontal="center" vertical="center"/>
    </xf>
    <xf numFmtId="0" fontId="10" fillId="2" borderId="19" xfId="0" applyFont="1" applyFill="1" applyBorder="1" applyAlignment="1">
      <alignment horizontal="center" vertical="center" textRotation="90"/>
    </xf>
    <xf numFmtId="0" fontId="9" fillId="2" borderId="19" xfId="0" applyFont="1" applyFill="1" applyBorder="1" applyAlignment="1">
      <alignment horizontal="center"/>
    </xf>
    <xf numFmtId="0" fontId="9" fillId="2" borderId="0" xfId="0" applyFont="1" applyFill="1" applyBorder="1" applyAlignment="1">
      <alignment horizontal="center"/>
    </xf>
    <xf numFmtId="0" fontId="9" fillId="2" borderId="20" xfId="0" applyFont="1" applyFill="1" applyBorder="1" applyAlignment="1">
      <alignment horizontal="center"/>
    </xf>
    <xf numFmtId="0" fontId="7" fillId="2" borderId="0" xfId="0" applyFont="1" applyFill="1" applyBorder="1" applyAlignment="1">
      <alignment horizontal="center"/>
    </xf>
    <xf numFmtId="9" fontId="18" fillId="7" borderId="44" xfId="0" applyNumberFormat="1" applyFont="1" applyFill="1" applyBorder="1" applyAlignment="1" applyProtection="1">
      <alignment horizontal="center" vertical="center"/>
      <protection hidden="1"/>
    </xf>
    <xf numFmtId="0" fontId="18" fillId="7" borderId="0" xfId="0" applyFont="1" applyFill="1" applyBorder="1" applyAlignment="1" applyProtection="1">
      <alignment horizontal="center" vertical="center"/>
      <protection hidden="1"/>
    </xf>
    <xf numFmtId="9" fontId="18" fillId="9" borderId="47" xfId="0" applyNumberFormat="1" applyFont="1" applyFill="1" applyBorder="1" applyAlignment="1" applyProtection="1">
      <alignment horizontal="center" vertical="center"/>
      <protection hidden="1"/>
    </xf>
    <xf numFmtId="0" fontId="18" fillId="7" borderId="45" xfId="0" applyFont="1" applyFill="1" applyBorder="1" applyAlignment="1" applyProtection="1">
      <alignment horizontal="center" vertical="center"/>
      <protection hidden="1"/>
    </xf>
    <xf numFmtId="9" fontId="18" fillId="8" borderId="44" xfId="0" applyNumberFormat="1" applyFont="1" applyFill="1" applyBorder="1" applyAlignment="1" applyProtection="1">
      <alignment horizontal="center" vertical="center"/>
      <protection hidden="1"/>
    </xf>
    <xf numFmtId="0" fontId="18" fillId="8" borderId="0" xfId="0" applyFont="1" applyFill="1" applyBorder="1" applyAlignment="1" applyProtection="1">
      <alignment horizontal="center" vertical="center"/>
      <protection hidden="1"/>
    </xf>
    <xf numFmtId="0" fontId="18" fillId="8" borderId="45" xfId="0" applyFont="1" applyFill="1" applyBorder="1" applyAlignment="1" applyProtection="1">
      <alignment horizontal="center" vertical="center"/>
      <protection hidden="1"/>
    </xf>
    <xf numFmtId="9" fontId="18" fillId="9" borderId="44" xfId="0" applyNumberFormat="1" applyFont="1" applyFill="1" applyBorder="1" applyAlignment="1" applyProtection="1">
      <alignment horizontal="center" vertical="center"/>
      <protection hidden="1"/>
    </xf>
    <xf numFmtId="0" fontId="18" fillId="9" borderId="0" xfId="0" applyFont="1" applyFill="1" applyBorder="1" applyAlignment="1" applyProtection="1">
      <alignment horizontal="center" vertical="center"/>
      <protection hidden="1"/>
    </xf>
    <xf numFmtId="0" fontId="18" fillId="9" borderId="45" xfId="0" applyFont="1" applyFill="1" applyBorder="1" applyAlignment="1" applyProtection="1">
      <alignment horizontal="center" vertical="center"/>
      <protection hidden="1"/>
    </xf>
    <xf numFmtId="9" fontId="18" fillId="10" borderId="0" xfId="0" applyNumberFormat="1" applyFont="1" applyFill="1" applyBorder="1" applyAlignment="1" applyProtection="1">
      <alignment horizontal="center" vertical="center"/>
      <protection hidden="1"/>
    </xf>
    <xf numFmtId="0" fontId="18" fillId="10" borderId="0" xfId="0" applyFont="1" applyFill="1" applyBorder="1" applyAlignment="1" applyProtection="1">
      <alignment horizontal="center" vertical="center"/>
      <protection hidden="1"/>
    </xf>
    <xf numFmtId="0" fontId="18" fillId="10" borderId="45" xfId="0" applyFont="1" applyFill="1" applyBorder="1" applyAlignment="1" applyProtection="1">
      <alignment horizontal="center" vertical="center"/>
      <protection hidden="1"/>
    </xf>
    <xf numFmtId="0" fontId="19" fillId="2" borderId="19"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20" xfId="0" applyFont="1" applyFill="1" applyBorder="1" applyAlignment="1">
      <alignment horizontal="center" vertical="center"/>
    </xf>
    <xf numFmtId="0" fontId="0" fillId="0" borderId="32"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0" borderId="1" xfId="0" applyFont="1" applyBorder="1" applyAlignment="1">
      <alignment horizontal="left" vertical="center" wrapText="1"/>
    </xf>
    <xf numFmtId="0" fontId="20" fillId="6" borderId="35" xfId="0" applyFont="1" applyFill="1" applyBorder="1" applyAlignment="1">
      <alignment horizontal="center" vertical="center" wrapText="1"/>
    </xf>
    <xf numFmtId="0" fontId="20" fillId="6" borderId="32" xfId="0" applyFont="1" applyFill="1" applyBorder="1" applyAlignment="1">
      <alignment horizontal="center" vertical="center" wrapText="1"/>
    </xf>
    <xf numFmtId="0" fontId="0" fillId="0" borderId="1" xfId="0" applyBorder="1" applyAlignment="1" applyProtection="1">
      <alignment horizontal="left" vertical="center" wrapText="1"/>
      <protection hidden="1"/>
    </xf>
    <xf numFmtId="0" fontId="0" fillId="0" borderId="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39"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20" fillId="6" borderId="4"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4" xfId="0" applyBorder="1" applyAlignment="1">
      <alignment horizontal="center" vertical="center"/>
    </xf>
    <xf numFmtId="0" fontId="0" fillId="0" borderId="3" xfId="0"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9" fontId="0" fillId="0" borderId="3" xfId="0" applyNumberFormat="1" applyBorder="1" applyAlignment="1" applyProtection="1">
      <alignment horizontal="center" vertical="center" wrapText="1"/>
      <protection hidden="1"/>
    </xf>
    <xf numFmtId="9" fontId="0" fillId="0" borderId="1" xfId="0" applyNumberFormat="1" applyBorder="1" applyAlignment="1" applyProtection="1">
      <alignment horizontal="center" vertical="center" wrapText="1"/>
      <protection hidden="1"/>
    </xf>
    <xf numFmtId="0" fontId="20" fillId="6" borderId="1" xfId="0" applyFont="1" applyFill="1" applyBorder="1" applyAlignment="1">
      <alignment horizontal="center" vertical="center" wrapText="1"/>
    </xf>
    <xf numFmtId="0" fontId="0" fillId="0" borderId="3" xfId="0"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0" fontId="0" fillId="0" borderId="37" xfId="0" applyBorder="1" applyAlignment="1">
      <alignment horizontal="center" vertical="center"/>
    </xf>
    <xf numFmtId="0" fontId="0" fillId="0" borderId="35" xfId="0" applyBorder="1" applyAlignment="1" applyProtection="1">
      <alignment horizontal="center" vertical="center" wrapText="1"/>
      <protection hidden="1"/>
    </xf>
    <xf numFmtId="0" fontId="0" fillId="0" borderId="3" xfId="0" applyFont="1" applyBorder="1" applyAlignment="1" applyProtection="1">
      <alignment horizontal="center" vertical="center" wrapText="1"/>
      <protection locked="0"/>
    </xf>
    <xf numFmtId="0" fontId="0" fillId="0" borderId="1" xfId="0" applyFont="1" applyBorder="1" applyAlignment="1" applyProtection="1">
      <alignment horizontal="center" vertical="center" wrapText="1"/>
      <protection locked="0"/>
    </xf>
    <xf numFmtId="0" fontId="60" fillId="0" borderId="1" xfId="0" applyFont="1" applyBorder="1" applyAlignment="1" applyProtection="1">
      <alignment horizontal="center" vertical="center" wrapText="1"/>
      <protection locked="0"/>
    </xf>
    <xf numFmtId="0" fontId="0" fillId="0" borderId="35"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0" fontId="0" fillId="0" borderId="6" xfId="0" applyBorder="1" applyAlignment="1" applyProtection="1">
      <alignment horizontal="left" vertical="center" wrapText="1"/>
      <protection hidden="1"/>
    </xf>
    <xf numFmtId="0" fontId="0" fillId="0" borderId="8" xfId="0" applyFont="1" applyBorder="1" applyAlignment="1" applyProtection="1">
      <alignment horizontal="center" vertical="center" wrapText="1"/>
      <protection locked="0"/>
    </xf>
    <xf numFmtId="0" fontId="0" fillId="0" borderId="32"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0" fontId="0" fillId="0" borderId="8" xfId="0" applyBorder="1" applyAlignment="1" applyProtection="1">
      <alignment horizontal="left" vertical="center" wrapText="1"/>
      <protection hidden="1"/>
    </xf>
    <xf numFmtId="0" fontId="0" fillId="0" borderId="39" xfId="0" applyBorder="1" applyAlignment="1" applyProtection="1">
      <alignment horizontal="left" vertical="center" wrapText="1"/>
      <protection hidden="1"/>
    </xf>
    <xf numFmtId="0" fontId="0" fillId="0" borderId="6" xfId="0" applyBorder="1" applyAlignment="1" applyProtection="1">
      <alignment horizontal="center" vertical="center" wrapText="1"/>
      <protection locked="0"/>
    </xf>
    <xf numFmtId="0" fontId="0" fillId="0" borderId="38" xfId="0" applyBorder="1" applyAlignment="1">
      <alignment horizontal="center" vertical="center"/>
    </xf>
    <xf numFmtId="0" fontId="0" fillId="0" borderId="6" xfId="0" applyBorder="1" applyAlignment="1" applyProtection="1">
      <alignment horizontal="center" vertical="center" wrapText="1"/>
      <protection hidden="1"/>
    </xf>
    <xf numFmtId="9" fontId="0" fillId="0" borderId="6" xfId="0" applyNumberFormat="1" applyBorder="1" applyAlignment="1" applyProtection="1">
      <alignment horizontal="center" vertical="center" wrapText="1"/>
      <protection hidden="1"/>
    </xf>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7" fillId="0" borderId="3"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hidden="1"/>
    </xf>
    <xf numFmtId="0" fontId="7" fillId="0" borderId="35" xfId="0" applyFont="1" applyBorder="1" applyAlignment="1" applyProtection="1">
      <alignment horizontal="center" vertical="center" wrapText="1"/>
      <protection hidden="1"/>
    </xf>
    <xf numFmtId="9" fontId="0" fillId="0" borderId="3" xfId="5" applyFont="1" applyBorder="1" applyAlignment="1" applyProtection="1">
      <alignment horizontal="center" vertical="center"/>
      <protection locked="0"/>
    </xf>
    <xf numFmtId="9" fontId="0" fillId="0" borderId="1" xfId="5" applyFont="1" applyBorder="1" applyAlignment="1" applyProtection="1">
      <alignment horizontal="center" vertical="center"/>
      <protection locked="0"/>
    </xf>
    <xf numFmtId="9" fontId="0" fillId="0" borderId="35" xfId="5" applyFont="1" applyBorder="1" applyAlignment="1" applyProtection="1">
      <alignment horizontal="center" vertical="center"/>
      <protection locked="0"/>
    </xf>
    <xf numFmtId="0" fontId="20" fillId="6" borderId="7" xfId="0" applyFont="1" applyFill="1" applyBorder="1" applyAlignment="1">
      <alignment horizontal="center" vertical="center"/>
    </xf>
    <xf numFmtId="0" fontId="20" fillId="6" borderId="1" xfId="0" applyFont="1" applyFill="1" applyBorder="1" applyAlignment="1">
      <alignment horizontal="center" wrapText="1"/>
    </xf>
    <xf numFmtId="0" fontId="20" fillId="6" borderId="5" xfId="0" applyFont="1" applyFill="1" applyBorder="1" applyAlignment="1">
      <alignment horizontal="center" vertical="center" wrapText="1"/>
    </xf>
    <xf numFmtId="0" fontId="0" fillId="0" borderId="12" xfId="0" applyBorder="1" applyAlignment="1" applyProtection="1">
      <alignment horizontal="center" vertical="center"/>
      <protection locked="0"/>
    </xf>
    <xf numFmtId="0" fontId="7" fillId="0" borderId="12" xfId="0" applyFont="1" applyBorder="1" applyAlignment="1" applyProtection="1">
      <alignment horizontal="center" vertical="center" wrapText="1"/>
      <protection hidden="1"/>
    </xf>
    <xf numFmtId="9" fontId="0" fillId="0" borderId="12" xfId="5" applyFont="1" applyBorder="1" applyAlignment="1" applyProtection="1">
      <alignment horizontal="center" vertical="center"/>
      <protection locked="0"/>
    </xf>
    <xf numFmtId="9" fontId="0" fillId="0" borderId="8" xfId="5" applyFont="1" applyBorder="1" applyAlignment="1" applyProtection="1">
      <alignment horizontal="center" vertical="center"/>
      <protection locked="0"/>
    </xf>
    <xf numFmtId="9" fontId="0" fillId="0" borderId="32" xfId="5" applyFont="1" applyBorder="1" applyAlignment="1" applyProtection="1">
      <alignment horizontal="center" vertical="center"/>
      <protection locked="0"/>
    </xf>
    <xf numFmtId="9" fontId="0" fillId="0" borderId="6" xfId="5" applyFont="1" applyBorder="1" applyAlignment="1" applyProtection="1">
      <alignment horizontal="center" vertical="center"/>
      <protection locked="0"/>
    </xf>
    <xf numFmtId="9" fontId="0" fillId="0" borderId="39" xfId="5" applyFont="1" applyBorder="1" applyAlignment="1" applyProtection="1">
      <alignment horizontal="center" vertical="center"/>
      <protection locked="0"/>
    </xf>
    <xf numFmtId="0" fontId="7" fillId="0" borderId="6" xfId="0" applyFont="1" applyBorder="1" applyAlignment="1" applyProtection="1">
      <alignment horizontal="center" vertical="center" wrapText="1"/>
      <protection hidden="1"/>
    </xf>
    <xf numFmtId="0" fontId="0" fillId="0" borderId="14" xfId="0" applyBorder="1" applyAlignment="1">
      <alignment horizontal="center" vertical="center" wrapText="1"/>
    </xf>
    <xf numFmtId="9" fontId="0" fillId="0" borderId="3" xfId="0" applyNumberFormat="1" applyBorder="1" applyAlignment="1" applyProtection="1">
      <alignment horizontal="center" vertical="center"/>
      <protection hidden="1"/>
    </xf>
    <xf numFmtId="9" fontId="0" fillId="0" borderId="1" xfId="0" applyNumberFormat="1" applyBorder="1" applyAlignment="1" applyProtection="1">
      <alignment horizontal="center" vertical="center"/>
      <protection hidden="1"/>
    </xf>
    <xf numFmtId="9" fontId="0" fillId="0" borderId="12" xfId="0" applyNumberFormat="1" applyBorder="1" applyAlignment="1" applyProtection="1">
      <alignment horizontal="center" vertical="center"/>
      <protection hidden="1"/>
    </xf>
    <xf numFmtId="0" fontId="0" fillId="0" borderId="3" xfId="0" applyNumberFormat="1" applyBorder="1" applyAlignment="1" applyProtection="1">
      <alignment horizontal="center" vertical="center" wrapText="1"/>
      <protection hidden="1"/>
    </xf>
    <xf numFmtId="0" fontId="0" fillId="0" borderId="1" xfId="0" applyNumberFormat="1" applyBorder="1" applyAlignment="1" applyProtection="1">
      <alignment horizontal="center" vertical="center" wrapText="1"/>
      <protection hidden="1"/>
    </xf>
    <xf numFmtId="0" fontId="0" fillId="0" borderId="12" xfId="0" applyNumberFormat="1"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0" fillId="0" borderId="32" xfId="0" applyBorder="1" applyAlignment="1" applyProtection="1">
      <alignment horizontal="center" vertical="center" wrapText="1"/>
      <protection hidden="1"/>
    </xf>
    <xf numFmtId="0" fontId="0" fillId="0" borderId="39" xfId="0" applyBorder="1" applyAlignment="1" applyProtection="1">
      <alignment horizontal="center" vertical="center" wrapText="1"/>
      <protection hidden="1"/>
    </xf>
    <xf numFmtId="0" fontId="0" fillId="0" borderId="2"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37" xfId="0" applyBorder="1" applyAlignment="1" applyProtection="1">
      <alignment horizontal="center" vertical="center"/>
      <protection hidden="1"/>
    </xf>
    <xf numFmtId="0" fontId="0" fillId="0" borderId="8" xfId="5" applyNumberFormat="1" applyFont="1" applyBorder="1" applyAlignment="1" applyProtection="1">
      <alignment horizontal="center" vertical="center" wrapText="1"/>
      <protection hidden="1"/>
    </xf>
    <xf numFmtId="0" fontId="0" fillId="0" borderId="32" xfId="5" applyNumberFormat="1" applyFont="1" applyBorder="1" applyAlignment="1" applyProtection="1">
      <alignment horizontal="center" vertical="center" wrapText="1"/>
      <protection hidden="1"/>
    </xf>
    <xf numFmtId="0" fontId="0" fillId="0" borderId="39" xfId="5" applyNumberFormat="1" applyFont="1" applyBorder="1" applyAlignment="1" applyProtection="1">
      <alignment horizontal="center" vertical="center" wrapText="1"/>
      <protection hidden="1"/>
    </xf>
    <xf numFmtId="0" fontId="0" fillId="0" borderId="3" xfId="5" applyNumberFormat="1" applyFont="1" applyBorder="1" applyAlignment="1" applyProtection="1">
      <alignment horizontal="center" vertical="center" wrapText="1"/>
      <protection hidden="1"/>
    </xf>
    <xf numFmtId="0" fontId="0" fillId="0" borderId="1" xfId="5" applyNumberFormat="1" applyFont="1" applyBorder="1" applyAlignment="1" applyProtection="1">
      <alignment horizontal="center" vertical="center" wrapText="1"/>
      <protection hidden="1"/>
    </xf>
    <xf numFmtId="0" fontId="0" fillId="0" borderId="35" xfId="5" applyNumberFormat="1" applyFont="1" applyBorder="1" applyAlignment="1" applyProtection="1">
      <alignment horizontal="center" vertical="center" wrapText="1"/>
      <protection hidden="1"/>
    </xf>
    <xf numFmtId="0" fontId="0" fillId="0" borderId="3"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12" xfId="0"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0" fillId="0" borderId="12" xfId="5" applyNumberFormat="1" applyFont="1" applyBorder="1" applyAlignment="1" applyProtection="1">
      <alignment horizontal="center" vertical="center" wrapText="1"/>
      <protection hidden="1"/>
    </xf>
    <xf numFmtId="9" fontId="0" fillId="0" borderId="35" xfId="0" applyNumberFormat="1" applyBorder="1" applyAlignment="1" applyProtection="1">
      <alignment horizontal="center" vertical="center"/>
      <protection hidden="1"/>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4" xfId="0" applyFont="1" applyFill="1" applyBorder="1" applyAlignment="1">
      <alignment horizontal="center" vertical="center"/>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0" fillId="2" borderId="15" xfId="0" applyFont="1" applyFill="1" applyBorder="1" applyAlignment="1">
      <alignment horizontal="center" vertical="center" wrapText="1"/>
    </xf>
    <xf numFmtId="9" fontId="0" fillId="0" borderId="6" xfId="0" applyNumberFormat="1" applyBorder="1" applyAlignment="1" applyProtection="1">
      <alignment horizontal="center" vertical="center"/>
      <protection hidden="1"/>
    </xf>
    <xf numFmtId="0" fontId="0" fillId="0" borderId="38" xfId="0" applyBorder="1" applyAlignment="1" applyProtection="1">
      <alignment horizontal="center" vertical="center"/>
      <protection hidden="1"/>
    </xf>
    <xf numFmtId="0" fontId="36" fillId="0" borderId="15" xfId="0" applyFont="1" applyBorder="1" applyAlignment="1">
      <alignment horizontal="center" vertical="center"/>
    </xf>
    <xf numFmtId="0" fontId="36" fillId="0" borderId="34" xfId="0" applyFont="1" applyBorder="1" applyAlignment="1">
      <alignment horizontal="center" vertical="center"/>
    </xf>
    <xf numFmtId="0" fontId="0" fillId="13" borderId="19" xfId="0" applyFill="1" applyBorder="1" applyAlignment="1">
      <alignment horizontal="left" vertical="top" wrapText="1"/>
    </xf>
    <xf numFmtId="0" fontId="0" fillId="13" borderId="17" xfId="0" applyFill="1" applyBorder="1" applyAlignment="1">
      <alignment horizontal="left" vertical="top" wrapText="1"/>
    </xf>
    <xf numFmtId="0" fontId="0" fillId="13" borderId="18" xfId="0" applyFill="1" applyBorder="1" applyAlignment="1">
      <alignment horizontal="left" vertical="top" wrapText="1"/>
    </xf>
    <xf numFmtId="0" fontId="0" fillId="13" borderId="0" xfId="0" applyFill="1" applyAlignment="1">
      <alignment horizontal="left" vertical="top" wrapText="1"/>
    </xf>
    <xf numFmtId="0" fontId="0" fillId="13" borderId="20" xfId="0" applyFill="1" applyBorder="1" applyAlignment="1">
      <alignment horizontal="left" vertical="top" wrapText="1"/>
    </xf>
    <xf numFmtId="0" fontId="0" fillId="13" borderId="21" xfId="0" applyFill="1" applyBorder="1" applyAlignment="1">
      <alignment horizontal="left" vertical="top" wrapText="1"/>
    </xf>
    <xf numFmtId="0" fontId="0" fillId="13" borderId="22" xfId="0" applyFill="1" applyBorder="1" applyAlignment="1">
      <alignment horizontal="left" vertical="top" wrapText="1"/>
    </xf>
    <xf numFmtId="0" fontId="0" fillId="13" borderId="23" xfId="0" applyFill="1" applyBorder="1" applyAlignment="1">
      <alignment horizontal="left" vertical="top" wrapText="1"/>
    </xf>
    <xf numFmtId="0" fontId="36" fillId="14" borderId="16" xfId="0" applyFont="1" applyFill="1" applyBorder="1" applyAlignment="1">
      <alignment horizontal="center" vertical="center" wrapText="1"/>
    </xf>
    <xf numFmtId="0" fontId="36" fillId="14" borderId="17" xfId="0" applyFont="1" applyFill="1" applyBorder="1" applyAlignment="1">
      <alignment horizontal="center" vertical="center" wrapText="1"/>
    </xf>
    <xf numFmtId="0" fontId="36" fillId="14" borderId="18" xfId="0" applyFont="1" applyFill="1" applyBorder="1" applyAlignment="1">
      <alignment horizontal="center" vertical="center" wrapText="1"/>
    </xf>
    <xf numFmtId="0" fontId="36" fillId="14" borderId="21" xfId="0" applyFont="1" applyFill="1" applyBorder="1" applyAlignment="1">
      <alignment horizontal="center" vertical="center" wrapText="1"/>
    </xf>
    <xf numFmtId="0" fontId="36" fillId="14" borderId="22" xfId="0" applyFont="1" applyFill="1" applyBorder="1" applyAlignment="1">
      <alignment horizontal="center" vertical="center" wrapText="1"/>
    </xf>
    <xf numFmtId="0" fontId="36" fillId="14" borderId="23" xfId="0" applyFont="1" applyFill="1" applyBorder="1" applyAlignment="1">
      <alignment horizontal="center" vertical="center" wrapText="1"/>
    </xf>
    <xf numFmtId="0" fontId="7" fillId="0" borderId="1" xfId="0" applyFont="1" applyBorder="1" applyAlignment="1">
      <alignment horizontal="center"/>
    </xf>
  </cellXfs>
  <cellStyles count="6">
    <cellStyle name="Millares" xfId="3" builtinId="3"/>
    <cellStyle name="Millares 2" xfId="4" xr:uid="{00000000-0005-0000-0000-000001000000}"/>
    <cellStyle name="Normal" xfId="0" builtinId="0"/>
    <cellStyle name="Normal 2" xfId="1" xr:uid="{00000000-0005-0000-0000-000003000000}"/>
    <cellStyle name="Porcentaje" xfId="5" builtinId="5"/>
    <cellStyle name="Porcentual 2" xfId="2" xr:uid="{00000000-0005-0000-0000-000005000000}"/>
  </cellStyles>
  <dxfs count="89">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4"/>
        </patternFill>
      </fill>
    </dxf>
    <dxf>
      <fill>
        <patternFill>
          <bgColor rgb="FF92D050"/>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s>
  <tableStyles count="0" defaultTableStyle="TableStyleMedium2" defaultPivotStyle="PivotStyleLight16"/>
  <colors>
    <mruColors>
      <color rgb="FFFF3B3B"/>
      <color rgb="FFFFD13F"/>
      <color rgb="FF6197D9"/>
      <color rgb="FF9CD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iagrams/_rels/data1.xml.rels><?xml version="1.0" encoding="UTF-8" standalone="yes"?>
<Relationships xmlns="http://schemas.openxmlformats.org/package/2006/relationships"><Relationship Id="rId3" Type="http://schemas.openxmlformats.org/officeDocument/2006/relationships/hyperlink" Target="#'3.Controles'!A1"/><Relationship Id="rId2" Type="http://schemas.openxmlformats.org/officeDocument/2006/relationships/hyperlink" Target="#'2.Identificacion_Riesgos'!A1"/><Relationship Id="rId1" Type="http://schemas.openxmlformats.org/officeDocument/2006/relationships/hyperlink" Target="#'1.Contexto'!A1"/><Relationship Id="rId5" Type="http://schemas.openxmlformats.org/officeDocument/2006/relationships/hyperlink" Target="#'5.Plan Manejo'!M12"/><Relationship Id="rId4" Type="http://schemas.openxmlformats.org/officeDocument/2006/relationships/hyperlink" Target="#'5.Plan Manejo'!A1"/></Relationships>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E02121F-FB70-4629-A946-739A69054CF5}" type="doc">
      <dgm:prSet loTypeId="urn:microsoft.com/office/officeart/2005/8/layout/venn3" loCatId="relationship" qsTypeId="urn:microsoft.com/office/officeart/2005/8/quickstyle/simple5" qsCatId="simple" csTypeId="urn:microsoft.com/office/officeart/2005/8/colors/colorful3" csCatId="colorful" phldr="1"/>
      <dgm:spPr/>
      <dgm:t>
        <a:bodyPr/>
        <a:lstStyle/>
        <a:p>
          <a:endParaRPr lang="es-CO"/>
        </a:p>
      </dgm:t>
    </dgm:pt>
    <dgm:pt modelId="{2CB018DE-54DB-4D27-B8D2-ABB4344840D7}">
      <dgm:prSet phldrT="[Texto]"/>
      <dgm:spPr/>
      <dgm:t>
        <a:bodyPr/>
        <a:lstStyle/>
        <a:p>
          <a:r>
            <a:rPr lang="es-CO"/>
            <a:t>1. Establecer el contexto</a:t>
          </a:r>
        </a:p>
      </dgm:t>
      <dgm:extLst>
        <a:ext uri="{E40237B7-FDA0-4F09-8148-C483321AD2D9}">
          <dgm14:cNvPr xmlns:dgm14="http://schemas.microsoft.com/office/drawing/2010/diagram" id="0" name="">
            <a:hlinkClick xmlns:r="http://schemas.openxmlformats.org/officeDocument/2006/relationships" r:id="rId1"/>
          </dgm14:cNvPr>
        </a:ext>
      </dgm:extLst>
    </dgm:pt>
    <dgm:pt modelId="{157CB0D4-0DA3-4A6D-A357-756914A939A2}" type="parTrans" cxnId="{8B5DBD20-00BA-48B7-99AB-067D2CB5326A}">
      <dgm:prSet/>
      <dgm:spPr/>
      <dgm:t>
        <a:bodyPr/>
        <a:lstStyle/>
        <a:p>
          <a:endParaRPr lang="es-CO"/>
        </a:p>
      </dgm:t>
    </dgm:pt>
    <dgm:pt modelId="{0D341889-F868-4173-B704-D5CBDB537392}" type="sibTrans" cxnId="{8B5DBD20-00BA-48B7-99AB-067D2CB5326A}">
      <dgm:prSet/>
      <dgm:spPr/>
      <dgm:t>
        <a:bodyPr/>
        <a:lstStyle/>
        <a:p>
          <a:endParaRPr lang="es-CO"/>
        </a:p>
      </dgm:t>
    </dgm:pt>
    <dgm:pt modelId="{D31B6811-D07B-48D0-BEA3-F27AC56129AD}">
      <dgm:prSet phldrT="[Texto]"/>
      <dgm:spPr/>
      <dgm:t>
        <a:bodyPr/>
        <a:lstStyle/>
        <a:p>
          <a:r>
            <a:rPr lang="es-CO"/>
            <a:t>2. Identificar el riesgo</a:t>
          </a:r>
        </a:p>
      </dgm:t>
      <dgm:extLst>
        <a:ext uri="{E40237B7-FDA0-4F09-8148-C483321AD2D9}">
          <dgm14:cNvPr xmlns:dgm14="http://schemas.microsoft.com/office/drawing/2010/diagram" id="0" name="">
            <a:hlinkClick xmlns:r="http://schemas.openxmlformats.org/officeDocument/2006/relationships" r:id="rId2"/>
          </dgm14:cNvPr>
        </a:ext>
      </dgm:extLst>
    </dgm:pt>
    <dgm:pt modelId="{A34A8566-27BE-45E1-9462-74B26B4C4FAC}" type="parTrans" cxnId="{4C92B0CA-F062-4494-8950-ADB4349E7EBC}">
      <dgm:prSet/>
      <dgm:spPr/>
      <dgm:t>
        <a:bodyPr/>
        <a:lstStyle/>
        <a:p>
          <a:endParaRPr lang="es-CO"/>
        </a:p>
      </dgm:t>
    </dgm:pt>
    <dgm:pt modelId="{52A3AEE2-047A-4E8B-8342-9D36994BB228}" type="sibTrans" cxnId="{4C92B0CA-F062-4494-8950-ADB4349E7EBC}">
      <dgm:prSet/>
      <dgm:spPr/>
      <dgm:t>
        <a:bodyPr/>
        <a:lstStyle/>
        <a:p>
          <a:endParaRPr lang="es-CO"/>
        </a:p>
      </dgm:t>
    </dgm:pt>
    <dgm:pt modelId="{F5A6420D-603A-4DBC-81AE-1265EB2CC5A0}">
      <dgm:prSet phldrT="[Texto]" custT="1"/>
      <dgm:spPr/>
      <dgm:t>
        <a:bodyPr/>
        <a:lstStyle/>
        <a:p>
          <a:r>
            <a:rPr lang="es-CO" sz="1500"/>
            <a:t>2.1 Analizar la probabilidade impacto</a:t>
          </a:r>
        </a:p>
      </dgm:t>
      <dgm:extLst>
        <a:ext uri="{E40237B7-FDA0-4F09-8148-C483321AD2D9}">
          <dgm14:cNvPr xmlns:dgm14="http://schemas.microsoft.com/office/drawing/2010/diagram" id="0" name="">
            <a:hlinkClick xmlns:r="http://schemas.openxmlformats.org/officeDocument/2006/relationships" r:id="rId2"/>
          </dgm14:cNvPr>
        </a:ext>
      </dgm:extLst>
    </dgm:pt>
    <dgm:pt modelId="{11A64281-8851-403C-AE67-84783975788B}" type="parTrans" cxnId="{67FDA0B0-6091-4418-A3B5-C18CE875E3B4}">
      <dgm:prSet/>
      <dgm:spPr/>
      <dgm:t>
        <a:bodyPr/>
        <a:lstStyle/>
        <a:p>
          <a:endParaRPr lang="es-CO"/>
        </a:p>
      </dgm:t>
    </dgm:pt>
    <dgm:pt modelId="{E4B756B2-BB1E-434B-BA31-D6D42808FE35}" type="sibTrans" cxnId="{67FDA0B0-6091-4418-A3B5-C18CE875E3B4}">
      <dgm:prSet/>
      <dgm:spPr/>
      <dgm:t>
        <a:bodyPr/>
        <a:lstStyle/>
        <a:p>
          <a:endParaRPr lang="es-CO"/>
        </a:p>
      </dgm:t>
    </dgm:pt>
    <dgm:pt modelId="{538F1A57-8BDB-4C56-8AC0-90879C375F48}">
      <dgm:prSet phldrT="[Texto]"/>
      <dgm:spPr/>
      <dgm:t>
        <a:bodyPr/>
        <a:lstStyle/>
        <a:p>
          <a:r>
            <a:rPr lang="es-CO"/>
            <a:t>3. Valorar Controles</a:t>
          </a:r>
        </a:p>
      </dgm:t>
      <dgm:extLst>
        <a:ext uri="{E40237B7-FDA0-4F09-8148-C483321AD2D9}">
          <dgm14:cNvPr xmlns:dgm14="http://schemas.microsoft.com/office/drawing/2010/diagram" id="0" name="">
            <a:hlinkClick xmlns:r="http://schemas.openxmlformats.org/officeDocument/2006/relationships" r:id="rId3"/>
          </dgm14:cNvPr>
        </a:ext>
      </dgm:extLst>
    </dgm:pt>
    <dgm:pt modelId="{C5D42705-CABD-4DCC-A4AD-6B63047EB53F}" type="parTrans" cxnId="{F8D0C9B5-8AE1-4F1F-A268-00E8BD7F17E7}">
      <dgm:prSet/>
      <dgm:spPr/>
      <dgm:t>
        <a:bodyPr/>
        <a:lstStyle/>
        <a:p>
          <a:endParaRPr lang="es-CO"/>
        </a:p>
      </dgm:t>
    </dgm:pt>
    <dgm:pt modelId="{DE1E37FF-7B4E-490E-A812-8C67E9E9BD67}" type="sibTrans" cxnId="{F8D0C9B5-8AE1-4F1F-A268-00E8BD7F17E7}">
      <dgm:prSet/>
      <dgm:spPr/>
      <dgm:t>
        <a:bodyPr/>
        <a:lstStyle/>
        <a:p>
          <a:endParaRPr lang="es-CO"/>
        </a:p>
      </dgm:t>
    </dgm:pt>
    <dgm:pt modelId="{E750F11B-9BBE-451B-9AC2-68ADC50D1CEB}">
      <dgm:prSet phldrT="[Texto]"/>
      <dgm:spPr/>
      <dgm:t>
        <a:bodyPr/>
        <a:lstStyle/>
        <a:p>
          <a:r>
            <a:rPr lang="es-CO"/>
            <a:t>4. Definir plan de manejo</a:t>
          </a:r>
        </a:p>
      </dgm:t>
      <dgm:extLst>
        <a:ext uri="{E40237B7-FDA0-4F09-8148-C483321AD2D9}">
          <dgm14:cNvPr xmlns:dgm14="http://schemas.microsoft.com/office/drawing/2010/diagram" id="0" name="">
            <a:hlinkClick xmlns:r="http://schemas.openxmlformats.org/officeDocument/2006/relationships" r:id="rId4"/>
          </dgm14:cNvPr>
        </a:ext>
      </dgm:extLst>
    </dgm:pt>
    <dgm:pt modelId="{026D7281-993D-4C70-B1B4-95651F2D6EC9}" type="parTrans" cxnId="{89223FDE-A043-4BAC-A040-B006B0A07E69}">
      <dgm:prSet/>
      <dgm:spPr/>
      <dgm:t>
        <a:bodyPr/>
        <a:lstStyle/>
        <a:p>
          <a:endParaRPr lang="es-CO"/>
        </a:p>
      </dgm:t>
    </dgm:pt>
    <dgm:pt modelId="{D71E2E25-1EC1-488A-A5E2-262139C2DB35}" type="sibTrans" cxnId="{89223FDE-A043-4BAC-A040-B006B0A07E69}">
      <dgm:prSet/>
      <dgm:spPr/>
      <dgm:t>
        <a:bodyPr/>
        <a:lstStyle/>
        <a:p>
          <a:endParaRPr lang="es-CO"/>
        </a:p>
      </dgm:t>
    </dgm:pt>
    <dgm:pt modelId="{F662F26E-8411-405E-B967-B00AF3551F65}">
      <dgm:prSet phldrT="[Texto]" custT="1"/>
      <dgm:spPr/>
      <dgm:t>
        <a:bodyPr/>
        <a:lstStyle/>
        <a:p>
          <a:r>
            <a:rPr lang="es-CO" sz="1800"/>
            <a:t>5. Realizar monitoreo y seguimiento</a:t>
          </a:r>
        </a:p>
      </dgm:t>
      <dgm:extLst>
        <a:ext uri="{E40237B7-FDA0-4F09-8148-C483321AD2D9}">
          <dgm14:cNvPr xmlns:dgm14="http://schemas.microsoft.com/office/drawing/2010/diagram" id="0" name="">
            <a:hlinkClick xmlns:r="http://schemas.openxmlformats.org/officeDocument/2006/relationships" r:id="rId5"/>
          </dgm14:cNvPr>
        </a:ext>
      </dgm:extLst>
    </dgm:pt>
    <dgm:pt modelId="{BC221607-FD87-42D0-A38B-67CBA477F765}" type="parTrans" cxnId="{64486982-50EC-4776-AFB0-1AE7496F1043}">
      <dgm:prSet/>
      <dgm:spPr/>
      <dgm:t>
        <a:bodyPr/>
        <a:lstStyle/>
        <a:p>
          <a:endParaRPr lang="es-CO"/>
        </a:p>
      </dgm:t>
    </dgm:pt>
    <dgm:pt modelId="{81DF8EF0-36D5-415D-AC2F-CB82824453AD}" type="sibTrans" cxnId="{64486982-50EC-4776-AFB0-1AE7496F1043}">
      <dgm:prSet/>
      <dgm:spPr/>
      <dgm:t>
        <a:bodyPr/>
        <a:lstStyle/>
        <a:p>
          <a:endParaRPr lang="es-CO"/>
        </a:p>
      </dgm:t>
    </dgm:pt>
    <dgm:pt modelId="{3299D503-B96F-4CE4-948C-E9D610261BE8}" type="pres">
      <dgm:prSet presAssocID="{BE02121F-FB70-4629-A946-739A69054CF5}" presName="Name0" presStyleCnt="0">
        <dgm:presLayoutVars>
          <dgm:dir/>
          <dgm:resizeHandles val="exact"/>
        </dgm:presLayoutVars>
      </dgm:prSet>
      <dgm:spPr/>
    </dgm:pt>
    <dgm:pt modelId="{B3342460-F253-4A2C-A29B-3DC29F5FE467}" type="pres">
      <dgm:prSet presAssocID="{2CB018DE-54DB-4D27-B8D2-ABB4344840D7}" presName="Name5" presStyleLbl="vennNode1" presStyleIdx="0" presStyleCnt="6">
        <dgm:presLayoutVars>
          <dgm:bulletEnabled val="1"/>
        </dgm:presLayoutVars>
      </dgm:prSet>
      <dgm:spPr/>
    </dgm:pt>
    <dgm:pt modelId="{92E1C8B0-EC0A-4B30-8516-881C71C244C7}" type="pres">
      <dgm:prSet presAssocID="{0D341889-F868-4173-B704-D5CBDB537392}" presName="space" presStyleCnt="0"/>
      <dgm:spPr/>
    </dgm:pt>
    <dgm:pt modelId="{F9FF677F-8ED7-43AE-858C-4E009FAB78A2}" type="pres">
      <dgm:prSet presAssocID="{D31B6811-D07B-48D0-BEA3-F27AC56129AD}" presName="Name5" presStyleLbl="vennNode1" presStyleIdx="1" presStyleCnt="6">
        <dgm:presLayoutVars>
          <dgm:bulletEnabled val="1"/>
        </dgm:presLayoutVars>
      </dgm:prSet>
      <dgm:spPr/>
    </dgm:pt>
    <dgm:pt modelId="{3FD95839-2B3A-4D88-BFDD-29B0ABEE9B3F}" type="pres">
      <dgm:prSet presAssocID="{52A3AEE2-047A-4E8B-8342-9D36994BB228}" presName="space" presStyleCnt="0"/>
      <dgm:spPr/>
    </dgm:pt>
    <dgm:pt modelId="{1D27E079-06D5-4731-8779-831A2E6B728C}" type="pres">
      <dgm:prSet presAssocID="{F5A6420D-603A-4DBC-81AE-1265EB2CC5A0}" presName="Name5" presStyleLbl="vennNode1" presStyleIdx="2" presStyleCnt="6">
        <dgm:presLayoutVars>
          <dgm:bulletEnabled val="1"/>
        </dgm:presLayoutVars>
      </dgm:prSet>
      <dgm:spPr/>
    </dgm:pt>
    <dgm:pt modelId="{21C3D410-BB5E-4957-A3ED-55B9F29C7905}" type="pres">
      <dgm:prSet presAssocID="{E4B756B2-BB1E-434B-BA31-D6D42808FE35}" presName="space" presStyleCnt="0"/>
      <dgm:spPr/>
    </dgm:pt>
    <dgm:pt modelId="{9D27A1CB-E83B-415B-9B61-545C1E0BD9B7}" type="pres">
      <dgm:prSet presAssocID="{538F1A57-8BDB-4C56-8AC0-90879C375F48}" presName="Name5" presStyleLbl="vennNode1" presStyleIdx="3" presStyleCnt="6">
        <dgm:presLayoutVars>
          <dgm:bulletEnabled val="1"/>
        </dgm:presLayoutVars>
      </dgm:prSet>
      <dgm:spPr/>
    </dgm:pt>
    <dgm:pt modelId="{5696CAD4-C121-47B1-A687-2BB0E3F81033}" type="pres">
      <dgm:prSet presAssocID="{DE1E37FF-7B4E-490E-A812-8C67E9E9BD67}" presName="space" presStyleCnt="0"/>
      <dgm:spPr/>
    </dgm:pt>
    <dgm:pt modelId="{F6C7A601-8A8D-4D2E-A780-0401F857D757}" type="pres">
      <dgm:prSet presAssocID="{E750F11B-9BBE-451B-9AC2-68ADC50D1CEB}" presName="Name5" presStyleLbl="vennNode1" presStyleIdx="4" presStyleCnt="6">
        <dgm:presLayoutVars>
          <dgm:bulletEnabled val="1"/>
        </dgm:presLayoutVars>
      </dgm:prSet>
      <dgm:spPr/>
    </dgm:pt>
    <dgm:pt modelId="{1B6A8616-25B8-4BFF-896A-63BC081A73E7}" type="pres">
      <dgm:prSet presAssocID="{D71E2E25-1EC1-488A-A5E2-262139C2DB35}" presName="space" presStyleCnt="0"/>
      <dgm:spPr/>
    </dgm:pt>
    <dgm:pt modelId="{8E23C061-D8F1-4FEF-ABF1-38659CBBA1C9}" type="pres">
      <dgm:prSet presAssocID="{F662F26E-8411-405E-B967-B00AF3551F65}" presName="Name5" presStyleLbl="vennNode1" presStyleIdx="5" presStyleCnt="6" custScaleX="117530" custScaleY="101737">
        <dgm:presLayoutVars>
          <dgm:bulletEnabled val="1"/>
        </dgm:presLayoutVars>
      </dgm:prSet>
      <dgm:spPr/>
    </dgm:pt>
  </dgm:ptLst>
  <dgm:cxnLst>
    <dgm:cxn modelId="{C798AA1F-8F06-43B4-848A-72C51B758239}" type="presOf" srcId="{BE02121F-FB70-4629-A946-739A69054CF5}" destId="{3299D503-B96F-4CE4-948C-E9D610261BE8}" srcOrd="0" destOrd="0" presId="urn:microsoft.com/office/officeart/2005/8/layout/venn3"/>
    <dgm:cxn modelId="{8B5DBD20-00BA-48B7-99AB-067D2CB5326A}" srcId="{BE02121F-FB70-4629-A946-739A69054CF5}" destId="{2CB018DE-54DB-4D27-B8D2-ABB4344840D7}" srcOrd="0" destOrd="0" parTransId="{157CB0D4-0DA3-4A6D-A357-756914A939A2}" sibTransId="{0D341889-F868-4173-B704-D5CBDB537392}"/>
    <dgm:cxn modelId="{50B0B83D-F19E-4898-8D5D-16C136097BB3}" type="presOf" srcId="{2CB018DE-54DB-4D27-B8D2-ABB4344840D7}" destId="{B3342460-F253-4A2C-A29B-3DC29F5FE467}" srcOrd="0" destOrd="0" presId="urn:microsoft.com/office/officeart/2005/8/layout/venn3"/>
    <dgm:cxn modelId="{1E879759-E081-4557-B19D-205D2281E414}" type="presOf" srcId="{538F1A57-8BDB-4C56-8AC0-90879C375F48}" destId="{9D27A1CB-E83B-415B-9B61-545C1E0BD9B7}" srcOrd="0" destOrd="0" presId="urn:microsoft.com/office/officeart/2005/8/layout/venn3"/>
    <dgm:cxn modelId="{64486982-50EC-4776-AFB0-1AE7496F1043}" srcId="{BE02121F-FB70-4629-A946-739A69054CF5}" destId="{F662F26E-8411-405E-B967-B00AF3551F65}" srcOrd="5" destOrd="0" parTransId="{BC221607-FD87-42D0-A38B-67CBA477F765}" sibTransId="{81DF8EF0-36D5-415D-AC2F-CB82824453AD}"/>
    <dgm:cxn modelId="{93AAB092-DE69-49A0-A3FF-37E81DF89E17}" type="presOf" srcId="{D31B6811-D07B-48D0-BEA3-F27AC56129AD}" destId="{F9FF677F-8ED7-43AE-858C-4E009FAB78A2}" srcOrd="0" destOrd="0" presId="urn:microsoft.com/office/officeart/2005/8/layout/venn3"/>
    <dgm:cxn modelId="{67FDA0B0-6091-4418-A3B5-C18CE875E3B4}" srcId="{BE02121F-FB70-4629-A946-739A69054CF5}" destId="{F5A6420D-603A-4DBC-81AE-1265EB2CC5A0}" srcOrd="2" destOrd="0" parTransId="{11A64281-8851-403C-AE67-84783975788B}" sibTransId="{E4B756B2-BB1E-434B-BA31-D6D42808FE35}"/>
    <dgm:cxn modelId="{F8D0C9B5-8AE1-4F1F-A268-00E8BD7F17E7}" srcId="{BE02121F-FB70-4629-A946-739A69054CF5}" destId="{538F1A57-8BDB-4C56-8AC0-90879C375F48}" srcOrd="3" destOrd="0" parTransId="{C5D42705-CABD-4DCC-A4AD-6B63047EB53F}" sibTransId="{DE1E37FF-7B4E-490E-A812-8C67E9E9BD67}"/>
    <dgm:cxn modelId="{5748DAB6-93C4-4E1B-B05F-765716B3CD3C}" type="presOf" srcId="{F5A6420D-603A-4DBC-81AE-1265EB2CC5A0}" destId="{1D27E079-06D5-4731-8779-831A2E6B728C}" srcOrd="0" destOrd="0" presId="urn:microsoft.com/office/officeart/2005/8/layout/venn3"/>
    <dgm:cxn modelId="{450C13B7-5DCE-4FB7-9690-0C4DE445FB8A}" type="presOf" srcId="{E750F11B-9BBE-451B-9AC2-68ADC50D1CEB}" destId="{F6C7A601-8A8D-4D2E-A780-0401F857D757}" srcOrd="0" destOrd="0" presId="urn:microsoft.com/office/officeart/2005/8/layout/venn3"/>
    <dgm:cxn modelId="{4C92B0CA-F062-4494-8950-ADB4349E7EBC}" srcId="{BE02121F-FB70-4629-A946-739A69054CF5}" destId="{D31B6811-D07B-48D0-BEA3-F27AC56129AD}" srcOrd="1" destOrd="0" parTransId="{A34A8566-27BE-45E1-9462-74B26B4C4FAC}" sibTransId="{52A3AEE2-047A-4E8B-8342-9D36994BB228}"/>
    <dgm:cxn modelId="{89223FDE-A043-4BAC-A040-B006B0A07E69}" srcId="{BE02121F-FB70-4629-A946-739A69054CF5}" destId="{E750F11B-9BBE-451B-9AC2-68ADC50D1CEB}" srcOrd="4" destOrd="0" parTransId="{026D7281-993D-4C70-B1B4-95651F2D6EC9}" sibTransId="{D71E2E25-1EC1-488A-A5E2-262139C2DB35}"/>
    <dgm:cxn modelId="{D17C07E3-7177-4BF7-8D33-BE1CF57812BB}" type="presOf" srcId="{F662F26E-8411-405E-B967-B00AF3551F65}" destId="{8E23C061-D8F1-4FEF-ABF1-38659CBBA1C9}" srcOrd="0" destOrd="0" presId="urn:microsoft.com/office/officeart/2005/8/layout/venn3"/>
    <dgm:cxn modelId="{C3F8388D-2818-46B7-AF95-BF24A3ED0E25}" type="presParOf" srcId="{3299D503-B96F-4CE4-948C-E9D610261BE8}" destId="{B3342460-F253-4A2C-A29B-3DC29F5FE467}" srcOrd="0" destOrd="0" presId="urn:microsoft.com/office/officeart/2005/8/layout/venn3"/>
    <dgm:cxn modelId="{2A2A142C-A6C7-4512-B3EF-186E9F833D42}" type="presParOf" srcId="{3299D503-B96F-4CE4-948C-E9D610261BE8}" destId="{92E1C8B0-EC0A-4B30-8516-881C71C244C7}" srcOrd="1" destOrd="0" presId="urn:microsoft.com/office/officeart/2005/8/layout/venn3"/>
    <dgm:cxn modelId="{60025CF3-121B-47EC-9B47-01F778C42B68}" type="presParOf" srcId="{3299D503-B96F-4CE4-948C-E9D610261BE8}" destId="{F9FF677F-8ED7-43AE-858C-4E009FAB78A2}" srcOrd="2" destOrd="0" presId="urn:microsoft.com/office/officeart/2005/8/layout/venn3"/>
    <dgm:cxn modelId="{D9EBA32B-A4A9-474E-84DE-32E58393D31C}" type="presParOf" srcId="{3299D503-B96F-4CE4-948C-E9D610261BE8}" destId="{3FD95839-2B3A-4D88-BFDD-29B0ABEE9B3F}" srcOrd="3" destOrd="0" presId="urn:microsoft.com/office/officeart/2005/8/layout/venn3"/>
    <dgm:cxn modelId="{CD5983C3-588B-48C0-B56F-A64507B2B4ED}" type="presParOf" srcId="{3299D503-B96F-4CE4-948C-E9D610261BE8}" destId="{1D27E079-06D5-4731-8779-831A2E6B728C}" srcOrd="4" destOrd="0" presId="urn:microsoft.com/office/officeart/2005/8/layout/venn3"/>
    <dgm:cxn modelId="{3A6C3868-6511-4DB8-9401-089D3E95E949}" type="presParOf" srcId="{3299D503-B96F-4CE4-948C-E9D610261BE8}" destId="{21C3D410-BB5E-4957-A3ED-55B9F29C7905}" srcOrd="5" destOrd="0" presId="urn:microsoft.com/office/officeart/2005/8/layout/venn3"/>
    <dgm:cxn modelId="{079FAD86-82DD-4E95-94DF-16BBF4F50CBB}" type="presParOf" srcId="{3299D503-B96F-4CE4-948C-E9D610261BE8}" destId="{9D27A1CB-E83B-415B-9B61-545C1E0BD9B7}" srcOrd="6" destOrd="0" presId="urn:microsoft.com/office/officeart/2005/8/layout/venn3"/>
    <dgm:cxn modelId="{94D816F2-F024-438A-B379-C88ED0494202}" type="presParOf" srcId="{3299D503-B96F-4CE4-948C-E9D610261BE8}" destId="{5696CAD4-C121-47B1-A687-2BB0E3F81033}" srcOrd="7" destOrd="0" presId="urn:microsoft.com/office/officeart/2005/8/layout/venn3"/>
    <dgm:cxn modelId="{C0BB5008-67D8-4CD1-8354-56FF110A19E3}" type="presParOf" srcId="{3299D503-B96F-4CE4-948C-E9D610261BE8}" destId="{F6C7A601-8A8D-4D2E-A780-0401F857D757}" srcOrd="8" destOrd="0" presId="urn:microsoft.com/office/officeart/2005/8/layout/venn3"/>
    <dgm:cxn modelId="{B24B433B-F820-4894-A51C-B92B9DBB5AF5}" type="presParOf" srcId="{3299D503-B96F-4CE4-948C-E9D610261BE8}" destId="{1B6A8616-25B8-4BFF-896A-63BC081A73E7}" srcOrd="9" destOrd="0" presId="urn:microsoft.com/office/officeart/2005/8/layout/venn3"/>
    <dgm:cxn modelId="{88E5B568-FC3E-445B-8768-3B40D5FF2D33}" type="presParOf" srcId="{3299D503-B96F-4CE4-948C-E9D610261BE8}" destId="{8E23C061-D8F1-4FEF-ABF1-38659CBBA1C9}" srcOrd="10" destOrd="0" presId="urn:microsoft.com/office/officeart/2005/8/layout/ven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3342460-F253-4A2C-A29B-3DC29F5FE467}">
      <dsp:nvSpPr>
        <dsp:cNvPr id="0" name=""/>
        <dsp:cNvSpPr/>
      </dsp:nvSpPr>
      <dsp:spPr>
        <a:xfrm>
          <a:off x="2540" y="576347"/>
          <a:ext cx="1719093" cy="1719093"/>
        </a:xfrm>
        <a:prstGeom prst="ellipse">
          <a:avLst/>
        </a:prstGeom>
        <a:gradFill rotWithShape="0">
          <a:gsLst>
            <a:gs pos="0">
              <a:schemeClr val="accent3">
                <a:alpha val="50000"/>
                <a:hueOff val="0"/>
                <a:satOff val="0"/>
                <a:lumOff val="0"/>
                <a:alphaOff val="0"/>
                <a:shade val="51000"/>
                <a:satMod val="130000"/>
              </a:schemeClr>
            </a:gs>
            <a:gs pos="80000">
              <a:schemeClr val="accent3">
                <a:alpha val="50000"/>
                <a:hueOff val="0"/>
                <a:satOff val="0"/>
                <a:lumOff val="0"/>
                <a:alphaOff val="0"/>
                <a:shade val="93000"/>
                <a:satMod val="130000"/>
              </a:schemeClr>
            </a:gs>
            <a:gs pos="100000">
              <a:schemeClr val="accent3">
                <a:alpha val="50000"/>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607" tIns="24130" rIns="94607" bIns="24130" numCol="1" spcCol="1270" anchor="ctr" anchorCtr="0">
          <a:noAutofit/>
        </a:bodyPr>
        <a:lstStyle/>
        <a:p>
          <a:pPr marL="0" lvl="0" indent="0" algn="ctr" defTabSz="844550">
            <a:lnSpc>
              <a:spcPct val="90000"/>
            </a:lnSpc>
            <a:spcBef>
              <a:spcPct val="0"/>
            </a:spcBef>
            <a:spcAft>
              <a:spcPct val="35000"/>
            </a:spcAft>
            <a:buNone/>
          </a:pPr>
          <a:r>
            <a:rPr lang="es-CO" sz="1900" kern="1200"/>
            <a:t>1. Establecer el contexto</a:t>
          </a:r>
        </a:p>
      </dsp:txBody>
      <dsp:txXfrm>
        <a:off x="254295" y="828102"/>
        <a:ext cx="1215583" cy="1215583"/>
      </dsp:txXfrm>
    </dsp:sp>
    <dsp:sp modelId="{F9FF677F-8ED7-43AE-858C-4E009FAB78A2}">
      <dsp:nvSpPr>
        <dsp:cNvPr id="0" name=""/>
        <dsp:cNvSpPr/>
      </dsp:nvSpPr>
      <dsp:spPr>
        <a:xfrm>
          <a:off x="1377815" y="576347"/>
          <a:ext cx="1719093" cy="1719093"/>
        </a:xfrm>
        <a:prstGeom prst="ellipse">
          <a:avLst/>
        </a:prstGeom>
        <a:gradFill rotWithShape="0">
          <a:gsLst>
            <a:gs pos="0">
              <a:schemeClr val="accent3">
                <a:alpha val="50000"/>
                <a:hueOff val="2250053"/>
                <a:satOff val="-3376"/>
                <a:lumOff val="-549"/>
                <a:alphaOff val="0"/>
                <a:shade val="51000"/>
                <a:satMod val="130000"/>
              </a:schemeClr>
            </a:gs>
            <a:gs pos="80000">
              <a:schemeClr val="accent3">
                <a:alpha val="50000"/>
                <a:hueOff val="2250053"/>
                <a:satOff val="-3376"/>
                <a:lumOff val="-549"/>
                <a:alphaOff val="0"/>
                <a:shade val="93000"/>
                <a:satMod val="130000"/>
              </a:schemeClr>
            </a:gs>
            <a:gs pos="100000">
              <a:schemeClr val="accent3">
                <a:alpha val="50000"/>
                <a:hueOff val="2250053"/>
                <a:satOff val="-3376"/>
                <a:lumOff val="-549"/>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607" tIns="24130" rIns="94607" bIns="24130" numCol="1" spcCol="1270" anchor="ctr" anchorCtr="0">
          <a:noAutofit/>
        </a:bodyPr>
        <a:lstStyle/>
        <a:p>
          <a:pPr marL="0" lvl="0" indent="0" algn="ctr" defTabSz="844550">
            <a:lnSpc>
              <a:spcPct val="90000"/>
            </a:lnSpc>
            <a:spcBef>
              <a:spcPct val="0"/>
            </a:spcBef>
            <a:spcAft>
              <a:spcPct val="35000"/>
            </a:spcAft>
            <a:buNone/>
          </a:pPr>
          <a:r>
            <a:rPr lang="es-CO" sz="1900" kern="1200"/>
            <a:t>2. Identificar el riesgo</a:t>
          </a:r>
        </a:p>
      </dsp:txBody>
      <dsp:txXfrm>
        <a:off x="1629570" y="828102"/>
        <a:ext cx="1215583" cy="1215583"/>
      </dsp:txXfrm>
    </dsp:sp>
    <dsp:sp modelId="{1D27E079-06D5-4731-8779-831A2E6B728C}">
      <dsp:nvSpPr>
        <dsp:cNvPr id="0" name=""/>
        <dsp:cNvSpPr/>
      </dsp:nvSpPr>
      <dsp:spPr>
        <a:xfrm>
          <a:off x="2753090" y="576347"/>
          <a:ext cx="1719093" cy="1719093"/>
        </a:xfrm>
        <a:prstGeom prst="ellipse">
          <a:avLst/>
        </a:prstGeom>
        <a:gradFill rotWithShape="0">
          <a:gsLst>
            <a:gs pos="0">
              <a:schemeClr val="accent3">
                <a:alpha val="50000"/>
                <a:hueOff val="4500106"/>
                <a:satOff val="-6752"/>
                <a:lumOff val="-1098"/>
                <a:alphaOff val="0"/>
                <a:shade val="51000"/>
                <a:satMod val="130000"/>
              </a:schemeClr>
            </a:gs>
            <a:gs pos="80000">
              <a:schemeClr val="accent3">
                <a:alpha val="50000"/>
                <a:hueOff val="4500106"/>
                <a:satOff val="-6752"/>
                <a:lumOff val="-1098"/>
                <a:alphaOff val="0"/>
                <a:shade val="93000"/>
                <a:satMod val="130000"/>
              </a:schemeClr>
            </a:gs>
            <a:gs pos="100000">
              <a:schemeClr val="accent3">
                <a:alpha val="50000"/>
                <a:hueOff val="4500106"/>
                <a:satOff val="-6752"/>
                <a:lumOff val="-1098"/>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607" tIns="19050" rIns="94607" bIns="19050" numCol="1" spcCol="1270" anchor="ctr" anchorCtr="0">
          <a:noAutofit/>
        </a:bodyPr>
        <a:lstStyle/>
        <a:p>
          <a:pPr marL="0" lvl="0" indent="0" algn="ctr" defTabSz="666750">
            <a:lnSpc>
              <a:spcPct val="90000"/>
            </a:lnSpc>
            <a:spcBef>
              <a:spcPct val="0"/>
            </a:spcBef>
            <a:spcAft>
              <a:spcPct val="35000"/>
            </a:spcAft>
            <a:buNone/>
          </a:pPr>
          <a:r>
            <a:rPr lang="es-CO" sz="1500" kern="1200"/>
            <a:t>2.1 Analizar la probabilidade impacto</a:t>
          </a:r>
        </a:p>
      </dsp:txBody>
      <dsp:txXfrm>
        <a:off x="3004845" y="828102"/>
        <a:ext cx="1215583" cy="1215583"/>
      </dsp:txXfrm>
    </dsp:sp>
    <dsp:sp modelId="{9D27A1CB-E83B-415B-9B61-545C1E0BD9B7}">
      <dsp:nvSpPr>
        <dsp:cNvPr id="0" name=""/>
        <dsp:cNvSpPr/>
      </dsp:nvSpPr>
      <dsp:spPr>
        <a:xfrm>
          <a:off x="4128365" y="576347"/>
          <a:ext cx="1719093" cy="1719093"/>
        </a:xfrm>
        <a:prstGeom prst="ellipse">
          <a:avLst/>
        </a:prstGeom>
        <a:gradFill rotWithShape="0">
          <a:gsLst>
            <a:gs pos="0">
              <a:schemeClr val="accent3">
                <a:alpha val="50000"/>
                <a:hueOff val="6750158"/>
                <a:satOff val="-10128"/>
                <a:lumOff val="-1647"/>
                <a:alphaOff val="0"/>
                <a:shade val="51000"/>
                <a:satMod val="130000"/>
              </a:schemeClr>
            </a:gs>
            <a:gs pos="80000">
              <a:schemeClr val="accent3">
                <a:alpha val="50000"/>
                <a:hueOff val="6750158"/>
                <a:satOff val="-10128"/>
                <a:lumOff val="-1647"/>
                <a:alphaOff val="0"/>
                <a:shade val="93000"/>
                <a:satMod val="130000"/>
              </a:schemeClr>
            </a:gs>
            <a:gs pos="100000">
              <a:schemeClr val="accent3">
                <a:alpha val="50000"/>
                <a:hueOff val="6750158"/>
                <a:satOff val="-10128"/>
                <a:lumOff val="-1647"/>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607" tIns="24130" rIns="94607" bIns="24130" numCol="1" spcCol="1270" anchor="ctr" anchorCtr="0">
          <a:noAutofit/>
        </a:bodyPr>
        <a:lstStyle/>
        <a:p>
          <a:pPr marL="0" lvl="0" indent="0" algn="ctr" defTabSz="844550">
            <a:lnSpc>
              <a:spcPct val="90000"/>
            </a:lnSpc>
            <a:spcBef>
              <a:spcPct val="0"/>
            </a:spcBef>
            <a:spcAft>
              <a:spcPct val="35000"/>
            </a:spcAft>
            <a:buNone/>
          </a:pPr>
          <a:r>
            <a:rPr lang="es-CO" sz="1900" kern="1200"/>
            <a:t>3. Valorar Controles</a:t>
          </a:r>
        </a:p>
      </dsp:txBody>
      <dsp:txXfrm>
        <a:off x="4380120" y="828102"/>
        <a:ext cx="1215583" cy="1215583"/>
      </dsp:txXfrm>
    </dsp:sp>
    <dsp:sp modelId="{F6C7A601-8A8D-4D2E-A780-0401F857D757}">
      <dsp:nvSpPr>
        <dsp:cNvPr id="0" name=""/>
        <dsp:cNvSpPr/>
      </dsp:nvSpPr>
      <dsp:spPr>
        <a:xfrm>
          <a:off x="5503640" y="576347"/>
          <a:ext cx="1719093" cy="1719093"/>
        </a:xfrm>
        <a:prstGeom prst="ellipse">
          <a:avLst/>
        </a:prstGeom>
        <a:gradFill rotWithShape="0">
          <a:gsLst>
            <a:gs pos="0">
              <a:schemeClr val="accent3">
                <a:alpha val="50000"/>
                <a:hueOff val="9000211"/>
                <a:satOff val="-13504"/>
                <a:lumOff val="-2196"/>
                <a:alphaOff val="0"/>
                <a:shade val="51000"/>
                <a:satMod val="130000"/>
              </a:schemeClr>
            </a:gs>
            <a:gs pos="80000">
              <a:schemeClr val="accent3">
                <a:alpha val="50000"/>
                <a:hueOff val="9000211"/>
                <a:satOff val="-13504"/>
                <a:lumOff val="-2196"/>
                <a:alphaOff val="0"/>
                <a:shade val="93000"/>
                <a:satMod val="130000"/>
              </a:schemeClr>
            </a:gs>
            <a:gs pos="100000">
              <a:schemeClr val="accent3">
                <a:alpha val="50000"/>
                <a:hueOff val="9000211"/>
                <a:satOff val="-13504"/>
                <a:lumOff val="-2196"/>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607" tIns="24130" rIns="94607" bIns="24130" numCol="1" spcCol="1270" anchor="ctr" anchorCtr="0">
          <a:noAutofit/>
        </a:bodyPr>
        <a:lstStyle/>
        <a:p>
          <a:pPr marL="0" lvl="0" indent="0" algn="ctr" defTabSz="844550">
            <a:lnSpc>
              <a:spcPct val="90000"/>
            </a:lnSpc>
            <a:spcBef>
              <a:spcPct val="0"/>
            </a:spcBef>
            <a:spcAft>
              <a:spcPct val="35000"/>
            </a:spcAft>
            <a:buNone/>
          </a:pPr>
          <a:r>
            <a:rPr lang="es-CO" sz="1900" kern="1200"/>
            <a:t>4. Definir plan de manejo</a:t>
          </a:r>
        </a:p>
      </dsp:txBody>
      <dsp:txXfrm>
        <a:off x="5755395" y="828102"/>
        <a:ext cx="1215583" cy="1215583"/>
      </dsp:txXfrm>
    </dsp:sp>
    <dsp:sp modelId="{8E23C061-D8F1-4FEF-ABF1-38659CBBA1C9}">
      <dsp:nvSpPr>
        <dsp:cNvPr id="0" name=""/>
        <dsp:cNvSpPr/>
      </dsp:nvSpPr>
      <dsp:spPr>
        <a:xfrm>
          <a:off x="6878915" y="561416"/>
          <a:ext cx="2020451" cy="1748954"/>
        </a:xfrm>
        <a:prstGeom prst="ellipse">
          <a:avLst/>
        </a:prstGeom>
        <a:gradFill rotWithShape="0">
          <a:gsLst>
            <a:gs pos="0">
              <a:schemeClr val="accent3">
                <a:alpha val="50000"/>
                <a:hueOff val="11250264"/>
                <a:satOff val="-16880"/>
                <a:lumOff val="-2745"/>
                <a:alphaOff val="0"/>
                <a:shade val="51000"/>
                <a:satMod val="130000"/>
              </a:schemeClr>
            </a:gs>
            <a:gs pos="80000">
              <a:schemeClr val="accent3">
                <a:alpha val="50000"/>
                <a:hueOff val="11250264"/>
                <a:satOff val="-16880"/>
                <a:lumOff val="-2745"/>
                <a:alphaOff val="0"/>
                <a:shade val="93000"/>
                <a:satMod val="130000"/>
              </a:schemeClr>
            </a:gs>
            <a:gs pos="100000">
              <a:schemeClr val="accent3">
                <a:alpha val="50000"/>
                <a:hueOff val="11250264"/>
                <a:satOff val="-16880"/>
                <a:lumOff val="-2745"/>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607" tIns="22860" rIns="94607" bIns="22860" numCol="1" spcCol="1270" anchor="ctr" anchorCtr="0">
          <a:noAutofit/>
        </a:bodyPr>
        <a:lstStyle/>
        <a:p>
          <a:pPr marL="0" lvl="0" indent="0" algn="ctr" defTabSz="800100">
            <a:lnSpc>
              <a:spcPct val="90000"/>
            </a:lnSpc>
            <a:spcBef>
              <a:spcPct val="0"/>
            </a:spcBef>
            <a:spcAft>
              <a:spcPct val="35000"/>
            </a:spcAft>
            <a:buNone/>
          </a:pPr>
          <a:r>
            <a:rPr lang="es-CO" sz="1800" kern="1200"/>
            <a:t>5. Realizar monitoreo y seguimiento</a:t>
          </a:r>
        </a:p>
      </dsp:txBody>
      <dsp:txXfrm>
        <a:off x="7174803" y="817544"/>
        <a:ext cx="1428675" cy="1236698"/>
      </dsp:txXfrm>
    </dsp:sp>
  </dsp:spTree>
</dsp:drawing>
</file>

<file path=xl/diagrams/layout1.xml><?xml version="1.0" encoding="utf-8"?>
<dgm:layoutDef xmlns:dgm="http://schemas.openxmlformats.org/drawingml/2006/diagram" xmlns:a="http://schemas.openxmlformats.org/drawingml/2006/main" uniqueId="urn:microsoft.com/office/officeart/2005/8/layout/venn3">
  <dgm:title val=""/>
  <dgm:desc val=""/>
  <dgm:catLst>
    <dgm:cat type="relationship" pri="29000"/>
  </dgm:catLst>
  <dgm:samp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param type="fallback" val="2D"/>
        </dgm:alg>
      </dgm:if>
      <dgm:else name="Name3">
        <dgm:alg type="lin">
          <dgm:param type="fallback" val="2D"/>
          <dgm:param type="linDir" val="fromR"/>
        </dgm:alg>
      </dgm:else>
    </dgm:choose>
    <dgm:shape xmlns:r="http://schemas.openxmlformats.org/officeDocument/2006/relationships" r:blip="">
      <dgm:adjLst/>
    </dgm:shape>
    <dgm:presOf/>
    <dgm:constrLst>
      <dgm:constr type="w" for="ch" ptType="node" refType="w"/>
      <dgm:constr type="h" for="ch" ptType="node" refType="w" refFor="ch" refPtType="node"/>
      <dgm:constr type="w" for="ch" forName="space" refType="w" refFor="ch" refPtType="node" fact="-0.2"/>
      <dgm:constr type="primFontSz" for="ch" ptType="node" op="equ" val="65"/>
    </dgm:constrLst>
    <dgm:ruleLst/>
    <dgm:forEach name="Name4" axis="ch" ptType="node">
      <dgm:layoutNode name="Name5" styleLbl="vennNode1">
        <dgm:varLst>
          <dgm:bulletEnabled val="1"/>
        </dgm:varLst>
        <dgm:alg type="tx">
          <dgm:param type="txAnchorVertCh" val="mid"/>
          <dgm:param type="txAnchorHorzCh" val="ctr"/>
        </dgm:alg>
        <dgm:shape xmlns:r="http://schemas.openxmlformats.org/officeDocument/2006/relationships" type="ellipse" r:blip="">
          <dgm:adjLst/>
        </dgm:shape>
        <dgm:presOf axis="desOrSelf" ptType="node"/>
        <dgm:constrLst>
          <dgm:constr type="tMarg" refType="primFontSz" fact="0.1"/>
          <dgm:constr type="bMarg" refType="primFontSz" fact="0.1"/>
          <dgm:constr type="lMarg" refType="w" fact="0.156"/>
          <dgm:constr type="rMarg" refType="w" fact="0.156"/>
        </dgm:constrLst>
        <dgm:ruleLst>
          <dgm:rule type="primFontSz" val="5" fact="NaN" max="NaN"/>
        </dgm:ruleLst>
      </dgm:layoutNode>
      <dgm:forEach name="Name6" axis="followSib" ptType="sibTrans" cnt="1">
        <dgm:layoutNode name="space">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5">
  <dgm:title val=""/>
  <dgm:desc val=""/>
  <dgm:catLst>
    <dgm:cat type="simple" pri="105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ln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3">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3">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0">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3">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hyperlink" Target="#'Ident. riesgos corrupci&#243;n'!A1"/><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0.Portada'!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2.Identificacion_Riesgo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238124</xdr:colOff>
      <xdr:row>8</xdr:row>
      <xdr:rowOff>171450</xdr:rowOff>
    </xdr:from>
    <xdr:to>
      <xdr:col>12</xdr:col>
      <xdr:colOff>31750</xdr:colOff>
      <xdr:row>23</xdr:row>
      <xdr:rowOff>161925</xdr:rowOff>
    </xdr:to>
    <xdr:graphicFrame macro="">
      <xdr:nvGraphicFramePr>
        <xdr:cNvPr id="3" name="Diagrama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0</xdr:col>
      <xdr:colOff>342900</xdr:colOff>
      <xdr:row>0</xdr:row>
      <xdr:rowOff>142875</xdr:rowOff>
    </xdr:from>
    <xdr:to>
      <xdr:col>1</xdr:col>
      <xdr:colOff>631825</xdr:colOff>
      <xdr:row>6</xdr:row>
      <xdr:rowOff>139749</xdr:rowOff>
    </xdr:to>
    <xdr:pic>
      <xdr:nvPicPr>
        <xdr:cNvPr id="5" name="Imagen 4">
          <a:extLst>
            <a:ext uri="{FF2B5EF4-FFF2-40B4-BE49-F238E27FC236}">
              <a16:creationId xmlns:a16="http://schemas.microsoft.com/office/drawing/2014/main" id="{0E665AB5-A70B-4A2D-8DB9-3DB712AF0065}"/>
            </a:ext>
          </a:extLst>
        </xdr:cNvPr>
        <xdr:cNvPicPr>
          <a:picLocks noChangeAspect="1"/>
        </xdr:cNvPicPr>
      </xdr:nvPicPr>
      <xdr:blipFill>
        <a:blip xmlns:r="http://schemas.openxmlformats.org/officeDocument/2006/relationships" r:embed="rId6"/>
        <a:stretch>
          <a:fillRect/>
        </a:stretch>
      </xdr:blipFill>
      <xdr:spPr>
        <a:xfrm>
          <a:off x="342900" y="142875"/>
          <a:ext cx="1219200" cy="1141144"/>
        </a:xfrm>
        <a:prstGeom prst="rect">
          <a:avLst/>
        </a:prstGeom>
      </xdr:spPr>
    </xdr:pic>
    <xdr:clientData/>
  </xdr:twoCellAnchor>
  <xdr:twoCellAnchor>
    <xdr:from>
      <xdr:col>2</xdr:col>
      <xdr:colOff>628650</xdr:colOff>
      <xdr:row>21</xdr:row>
      <xdr:rowOff>57150</xdr:rowOff>
    </xdr:from>
    <xdr:to>
      <xdr:col>4</xdr:col>
      <xdr:colOff>523875</xdr:colOff>
      <xdr:row>23</xdr:row>
      <xdr:rowOff>180975</xdr:rowOff>
    </xdr:to>
    <xdr:sp macro="" textlink="">
      <xdr:nvSpPr>
        <xdr:cNvPr id="19" name="Rectángulo: esquinas redondeadas 18">
          <a:hlinkClick xmlns:r="http://schemas.openxmlformats.org/officeDocument/2006/relationships" r:id="rId7"/>
          <a:extLst>
            <a:ext uri="{FF2B5EF4-FFF2-40B4-BE49-F238E27FC236}">
              <a16:creationId xmlns:a16="http://schemas.microsoft.com/office/drawing/2014/main" id="{DA1FEE47-FDDF-4EAE-A17D-13AAF1E0BFF0}"/>
            </a:ext>
          </a:extLst>
        </xdr:cNvPr>
        <xdr:cNvSpPr/>
      </xdr:nvSpPr>
      <xdr:spPr>
        <a:xfrm>
          <a:off x="2533650" y="4229100"/>
          <a:ext cx="1552575" cy="504825"/>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s-CO" sz="1100" b="1"/>
            <a:t>Valoración</a:t>
          </a:r>
          <a:r>
            <a:rPr lang="es-CO" sz="1100" b="1" baseline="0"/>
            <a:t> de Riesgos de Corrupción</a:t>
          </a:r>
          <a:endParaRPr lang="es-CO" sz="11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286389</xdr:colOff>
      <xdr:row>0</xdr:row>
      <xdr:rowOff>114540</xdr:rowOff>
    </xdr:from>
    <xdr:to>
      <xdr:col>0</xdr:col>
      <xdr:colOff>1130304</xdr:colOff>
      <xdr:row>7</xdr:row>
      <xdr:rowOff>61426</xdr:rowOff>
    </xdr:to>
    <xdr:pic>
      <xdr:nvPicPr>
        <xdr:cNvPr id="3" name="Imagen 2">
          <a:extLst>
            <a:ext uri="{FF2B5EF4-FFF2-40B4-BE49-F238E27FC236}">
              <a16:creationId xmlns:a16="http://schemas.microsoft.com/office/drawing/2014/main" id="{6B839DFB-1B0C-4F3C-AACE-641B32253E75}"/>
            </a:ext>
          </a:extLst>
        </xdr:cNvPr>
        <xdr:cNvPicPr>
          <a:picLocks noChangeAspect="1"/>
        </xdr:cNvPicPr>
      </xdr:nvPicPr>
      <xdr:blipFill>
        <a:blip xmlns:r="http://schemas.openxmlformats.org/officeDocument/2006/relationships" r:embed="rId1"/>
        <a:stretch>
          <a:fillRect/>
        </a:stretch>
      </xdr:blipFill>
      <xdr:spPr>
        <a:xfrm>
          <a:off x="286389" y="114540"/>
          <a:ext cx="847725" cy="822823"/>
        </a:xfrm>
        <a:prstGeom prst="rect">
          <a:avLst/>
        </a:prstGeom>
      </xdr:spPr>
    </xdr:pic>
    <xdr:clientData/>
  </xdr:twoCellAnchor>
  <xdr:twoCellAnchor>
    <xdr:from>
      <xdr:col>21</xdr:col>
      <xdr:colOff>557892</xdr:colOff>
      <xdr:row>1</xdr:row>
      <xdr:rowOff>67234</xdr:rowOff>
    </xdr:from>
    <xdr:to>
      <xdr:col>22</xdr:col>
      <xdr:colOff>549086</xdr:colOff>
      <xdr:row>7</xdr:row>
      <xdr:rowOff>40822</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AA8EC73D-72B9-4720-8171-2FFFA9929673}"/>
            </a:ext>
          </a:extLst>
        </xdr:cNvPr>
        <xdr:cNvSpPr/>
      </xdr:nvSpPr>
      <xdr:spPr>
        <a:xfrm>
          <a:off x="16777606" y="216913"/>
          <a:ext cx="1215837" cy="69476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167408</xdr:colOff>
      <xdr:row>0</xdr:row>
      <xdr:rowOff>171117</xdr:rowOff>
    </xdr:from>
    <xdr:to>
      <xdr:col>2</xdr:col>
      <xdr:colOff>1179011</xdr:colOff>
      <xdr:row>6</xdr:row>
      <xdr:rowOff>20685</xdr:rowOff>
    </xdr:to>
    <xdr:pic>
      <xdr:nvPicPr>
        <xdr:cNvPr id="3" name="Imagen 2">
          <a:extLst>
            <a:ext uri="{FF2B5EF4-FFF2-40B4-BE49-F238E27FC236}">
              <a16:creationId xmlns:a16="http://schemas.microsoft.com/office/drawing/2014/main" id="{986CE226-1AF0-401A-9E37-2CA52BB0928C}"/>
            </a:ext>
          </a:extLst>
        </xdr:cNvPr>
        <xdr:cNvPicPr>
          <a:picLocks noChangeAspect="1"/>
        </xdr:cNvPicPr>
      </xdr:nvPicPr>
      <xdr:blipFill>
        <a:blip xmlns:r="http://schemas.openxmlformats.org/officeDocument/2006/relationships" r:embed="rId1"/>
        <a:stretch>
          <a:fillRect/>
        </a:stretch>
      </xdr:blipFill>
      <xdr:spPr>
        <a:xfrm>
          <a:off x="1584252" y="171117"/>
          <a:ext cx="1011603" cy="992568"/>
        </a:xfrm>
        <a:prstGeom prst="rect">
          <a:avLst/>
        </a:prstGeom>
      </xdr:spPr>
    </xdr:pic>
    <xdr:clientData/>
  </xdr:twoCellAnchor>
  <xdr:twoCellAnchor>
    <xdr:from>
      <xdr:col>16</xdr:col>
      <xdr:colOff>465176</xdr:colOff>
      <xdr:row>1</xdr:row>
      <xdr:rowOff>0</xdr:rowOff>
    </xdr:from>
    <xdr:to>
      <xdr:col>17</xdr:col>
      <xdr:colOff>564855</xdr:colOff>
      <xdr:row>4</xdr:row>
      <xdr:rowOff>55377</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302D930-FB33-4DAD-954F-02FE945FBB64}"/>
            </a:ext>
          </a:extLst>
        </xdr:cNvPr>
        <xdr:cNvSpPr/>
      </xdr:nvSpPr>
      <xdr:spPr>
        <a:xfrm>
          <a:off x="18152879" y="188285"/>
          <a:ext cx="1151860" cy="62023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295275</xdr:colOff>
      <xdr:row>0</xdr:row>
      <xdr:rowOff>85725</xdr:rowOff>
    </xdr:from>
    <xdr:to>
      <xdr:col>1</xdr:col>
      <xdr:colOff>1280648</xdr:colOff>
      <xdr:row>6</xdr:row>
      <xdr:rowOff>63917</xdr:rowOff>
    </xdr:to>
    <xdr:pic>
      <xdr:nvPicPr>
        <xdr:cNvPr id="3" name="Imagen 2">
          <a:extLst>
            <a:ext uri="{FF2B5EF4-FFF2-40B4-BE49-F238E27FC236}">
              <a16:creationId xmlns:a16="http://schemas.microsoft.com/office/drawing/2014/main" id="{097FA3AD-84D7-48DC-9423-210A030A2F55}"/>
            </a:ext>
          </a:extLst>
        </xdr:cNvPr>
        <xdr:cNvPicPr>
          <a:picLocks noChangeAspect="1"/>
        </xdr:cNvPicPr>
      </xdr:nvPicPr>
      <xdr:blipFill>
        <a:blip xmlns:r="http://schemas.openxmlformats.org/officeDocument/2006/relationships" r:embed="rId1"/>
        <a:stretch>
          <a:fillRect/>
        </a:stretch>
      </xdr:blipFill>
      <xdr:spPr>
        <a:xfrm>
          <a:off x="857250" y="85725"/>
          <a:ext cx="996803" cy="967522"/>
        </a:xfrm>
        <a:prstGeom prst="rect">
          <a:avLst/>
        </a:prstGeom>
      </xdr:spPr>
    </xdr:pic>
    <xdr:clientData/>
  </xdr:twoCellAnchor>
  <xdr:twoCellAnchor>
    <xdr:from>
      <xdr:col>23</xdr:col>
      <xdr:colOff>485775</xdr:colOff>
      <xdr:row>2</xdr:row>
      <xdr:rowOff>0</xdr:rowOff>
    </xdr:from>
    <xdr:to>
      <xdr:col>24</xdr:col>
      <xdr:colOff>904876</xdr:colOff>
      <xdr:row>5</xdr:row>
      <xdr:rowOff>66675</xdr:rowOff>
    </xdr:to>
    <xdr:sp macro="" textlink="">
      <xdr:nvSpPr>
        <xdr:cNvPr id="2" name="Flecha: a la derecha 1">
          <a:hlinkClick xmlns:r="http://schemas.openxmlformats.org/officeDocument/2006/relationships" r:id="rId2"/>
          <a:extLst>
            <a:ext uri="{FF2B5EF4-FFF2-40B4-BE49-F238E27FC236}">
              <a16:creationId xmlns:a16="http://schemas.microsoft.com/office/drawing/2014/main" id="{C168A98F-59CA-4B83-86B5-26ECA90D0A0B}"/>
            </a:ext>
          </a:extLst>
        </xdr:cNvPr>
        <xdr:cNvSpPr/>
      </xdr:nvSpPr>
      <xdr:spPr>
        <a:xfrm flipH="1">
          <a:off x="23355300" y="304800"/>
          <a:ext cx="990601" cy="561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20089</xdr:colOff>
      <xdr:row>61</xdr:row>
      <xdr:rowOff>107830</xdr:rowOff>
    </xdr:from>
    <xdr:to>
      <xdr:col>34</xdr:col>
      <xdr:colOff>395378</xdr:colOff>
      <xdr:row>70</xdr:row>
      <xdr:rowOff>179718</xdr:rowOff>
    </xdr:to>
    <xdr:pic>
      <xdr:nvPicPr>
        <xdr:cNvPr id="3" name="2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469381" y="21961415"/>
          <a:ext cx="15255855" cy="3306794"/>
        </a:xfrm>
        <a:prstGeom prst="rect">
          <a:avLst/>
        </a:prstGeom>
      </xdr:spPr>
    </xdr:pic>
    <xdr:clientData/>
  </xdr:twoCellAnchor>
  <xdr:twoCellAnchor editAs="oneCell">
    <xdr:from>
      <xdr:col>2</xdr:col>
      <xdr:colOff>254000</xdr:colOff>
      <xdr:row>1</xdr:row>
      <xdr:rowOff>228600</xdr:rowOff>
    </xdr:from>
    <xdr:to>
      <xdr:col>5</xdr:col>
      <xdr:colOff>243173</xdr:colOff>
      <xdr:row>5</xdr:row>
      <xdr:rowOff>127000</xdr:rowOff>
    </xdr:to>
    <xdr:pic>
      <xdr:nvPicPr>
        <xdr:cNvPr id="4" name="Imagen 3">
          <a:extLst>
            <a:ext uri="{FF2B5EF4-FFF2-40B4-BE49-F238E27FC236}">
              <a16:creationId xmlns:a16="http://schemas.microsoft.com/office/drawing/2014/main" id="{D4F1B8EC-8ECD-441C-B136-5A21D4DC0C37}"/>
            </a:ext>
          </a:extLst>
        </xdr:cNvPr>
        <xdr:cNvPicPr>
          <a:picLocks noChangeAspect="1"/>
        </xdr:cNvPicPr>
      </xdr:nvPicPr>
      <xdr:blipFill>
        <a:blip xmlns:r="http://schemas.openxmlformats.org/officeDocument/2006/relationships" r:embed="rId2"/>
        <a:stretch>
          <a:fillRect/>
        </a:stretch>
      </xdr:blipFill>
      <xdr:spPr>
        <a:xfrm>
          <a:off x="1168400" y="584200"/>
          <a:ext cx="1360773" cy="1320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1071563</xdr:colOff>
      <xdr:row>1</xdr:row>
      <xdr:rowOff>102054</xdr:rowOff>
    </xdr:from>
    <xdr:to>
      <xdr:col>2</xdr:col>
      <xdr:colOff>672738</xdr:colOff>
      <xdr:row>6</xdr:row>
      <xdr:rowOff>96799</xdr:rowOff>
    </xdr:to>
    <xdr:pic>
      <xdr:nvPicPr>
        <xdr:cNvPr id="2" name="Imagen 1">
          <a:extLst>
            <a:ext uri="{FF2B5EF4-FFF2-40B4-BE49-F238E27FC236}">
              <a16:creationId xmlns:a16="http://schemas.microsoft.com/office/drawing/2014/main" id="{F97E0331-423C-4E89-88F2-C8CB44107946}"/>
            </a:ext>
          </a:extLst>
        </xdr:cNvPr>
        <xdr:cNvPicPr>
          <a:picLocks noChangeAspect="1"/>
        </xdr:cNvPicPr>
      </xdr:nvPicPr>
      <xdr:blipFill>
        <a:blip xmlns:r="http://schemas.openxmlformats.org/officeDocument/2006/relationships" r:embed="rId1"/>
        <a:stretch>
          <a:fillRect/>
        </a:stretch>
      </xdr:blipFill>
      <xdr:spPr>
        <a:xfrm>
          <a:off x="1836965" y="289152"/>
          <a:ext cx="943996" cy="916266"/>
        </a:xfrm>
        <a:prstGeom prst="rect">
          <a:avLst/>
        </a:prstGeom>
      </xdr:spPr>
    </xdr:pic>
    <xdr:clientData/>
  </xdr:twoCellAnchor>
  <xdr:twoCellAnchor>
    <xdr:from>
      <xdr:col>13</xdr:col>
      <xdr:colOff>688861</xdr:colOff>
      <xdr:row>2</xdr:row>
      <xdr:rowOff>102054</xdr:rowOff>
    </xdr:from>
    <xdr:to>
      <xdr:col>13</xdr:col>
      <xdr:colOff>1658370</xdr:colOff>
      <xdr:row>5</xdr:row>
      <xdr:rowOff>93549</xdr:rowOff>
    </xdr:to>
    <xdr:sp macro="" textlink="">
      <xdr:nvSpPr>
        <xdr:cNvPr id="3" name="Flecha: a la derecha 2">
          <a:hlinkClick xmlns:r="http://schemas.openxmlformats.org/officeDocument/2006/relationships" r:id="rId2"/>
          <a:extLst>
            <a:ext uri="{FF2B5EF4-FFF2-40B4-BE49-F238E27FC236}">
              <a16:creationId xmlns:a16="http://schemas.microsoft.com/office/drawing/2014/main" id="{D6A3F3B0-DD74-4E6E-A5E9-9937B7448B66}"/>
            </a:ext>
          </a:extLst>
        </xdr:cNvPr>
        <xdr:cNvSpPr/>
      </xdr:nvSpPr>
      <xdr:spPr>
        <a:xfrm flipH="1">
          <a:off x="17570223" y="476250"/>
          <a:ext cx="969509" cy="5527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381000</xdr:colOff>
      <xdr:row>0</xdr:row>
      <xdr:rowOff>130968</xdr:rowOff>
    </xdr:from>
    <xdr:to>
      <xdr:col>1</xdr:col>
      <xdr:colOff>1164590</xdr:colOff>
      <xdr:row>6</xdr:row>
      <xdr:rowOff>136732</xdr:rowOff>
    </xdr:to>
    <xdr:pic>
      <xdr:nvPicPr>
        <xdr:cNvPr id="2" name="Imagen 1">
          <a:extLst>
            <a:ext uri="{FF2B5EF4-FFF2-40B4-BE49-F238E27FC236}">
              <a16:creationId xmlns:a16="http://schemas.microsoft.com/office/drawing/2014/main" id="{845BB6AA-984E-49DE-A4AD-400ED28D335C}"/>
            </a:ext>
          </a:extLst>
        </xdr:cNvPr>
        <xdr:cNvPicPr>
          <a:picLocks noChangeAspect="1"/>
        </xdr:cNvPicPr>
      </xdr:nvPicPr>
      <xdr:blipFill>
        <a:blip xmlns:r="http://schemas.openxmlformats.org/officeDocument/2006/relationships" r:embed="rId1"/>
        <a:stretch>
          <a:fillRect/>
        </a:stretch>
      </xdr:blipFill>
      <xdr:spPr>
        <a:xfrm>
          <a:off x="381000" y="130968"/>
          <a:ext cx="1216025" cy="11411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209550</xdr:colOff>
      <xdr:row>0</xdr:row>
      <xdr:rowOff>647700</xdr:rowOff>
    </xdr:to>
    <xdr:pic>
      <xdr:nvPicPr>
        <xdr:cNvPr id="2" name="Imagen 1">
          <a:extLst>
            <a:ext uri="{FF2B5EF4-FFF2-40B4-BE49-F238E27FC236}">
              <a16:creationId xmlns:a16="http://schemas.microsoft.com/office/drawing/2014/main" id="{A4B92A38-BDE9-4E1E-A9A4-B15FF58AA081}"/>
            </a:ext>
          </a:extLst>
        </xdr:cNvPr>
        <xdr:cNvPicPr>
          <a:picLocks noChangeAspect="1"/>
        </xdr:cNvPicPr>
      </xdr:nvPicPr>
      <xdr:blipFill>
        <a:blip xmlns:r="http://schemas.openxmlformats.org/officeDocument/2006/relationships" r:embed="rId1"/>
        <a:stretch>
          <a:fillRect/>
        </a:stretch>
      </xdr:blipFill>
      <xdr:spPr>
        <a:xfrm>
          <a:off x="200025" y="76200"/>
          <a:ext cx="523875" cy="571500"/>
        </a:xfrm>
        <a:prstGeom prst="rect">
          <a:avLst/>
        </a:prstGeom>
      </xdr:spPr>
    </xdr:pic>
    <xdr:clientData/>
  </xdr:twoCellAnchor>
  <xdr:twoCellAnchor>
    <xdr:from>
      <xdr:col>4</xdr:col>
      <xdr:colOff>507999</xdr:colOff>
      <xdr:row>0</xdr:row>
      <xdr:rowOff>74084</xdr:rowOff>
    </xdr:from>
    <xdr:to>
      <xdr:col>5</xdr:col>
      <xdr:colOff>624415</xdr:colOff>
      <xdr:row>0</xdr:row>
      <xdr:rowOff>550334</xdr:rowOff>
    </xdr:to>
    <xdr:sp macro="" textlink="">
      <xdr:nvSpPr>
        <xdr:cNvPr id="3" name="Flecha: a la derecha 2">
          <a:hlinkClick xmlns:r="http://schemas.openxmlformats.org/officeDocument/2006/relationships" r:id="rId2"/>
          <a:extLst>
            <a:ext uri="{FF2B5EF4-FFF2-40B4-BE49-F238E27FC236}">
              <a16:creationId xmlns:a16="http://schemas.microsoft.com/office/drawing/2014/main" id="{637EA25E-F6B9-4195-881C-8181AC93B415}"/>
            </a:ext>
          </a:extLst>
        </xdr:cNvPr>
        <xdr:cNvSpPr/>
      </xdr:nvSpPr>
      <xdr:spPr>
        <a:xfrm flipH="1">
          <a:off x="12052299" y="74084"/>
          <a:ext cx="1202266" cy="4762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Ident. </a:t>
          </a:r>
          <a:r>
            <a:rPr lang="es-CO" sz="1100" baseline="0"/>
            <a:t>Riesgos</a:t>
          </a:r>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Identificacion_Riesgos"/>
      <sheetName val="0.Portada"/>
      <sheetName val="1.Contexto"/>
      <sheetName val="2.Identificacion_Riesgos"/>
      <sheetName val="Hoja1"/>
      <sheetName val="3.Controles"/>
      <sheetName val="4.Mapa_Calor"/>
      <sheetName val="5.Plan Manejo"/>
      <sheetName val="Hoja3"/>
      <sheetName val="6.Resumen"/>
      <sheetName val="Ident. riesgos corrupción"/>
      <sheetName val="Hoja2"/>
      <sheetName val="1. Política"/>
      <sheetName val="2.Contexto"/>
      <sheetName val="4.Controles"/>
      <sheetName val="ident. Riesgo Corrupción"/>
    </sheetNames>
    <sheetDataSet>
      <sheetData sheetId="0"/>
      <sheetData sheetId="1"/>
      <sheetData sheetId="2"/>
      <sheetData sheetId="3"/>
      <sheetData sheetId="4"/>
      <sheetData sheetId="5"/>
      <sheetData sheetId="6"/>
      <sheetData sheetId="7"/>
      <sheetData sheetId="8">
        <row r="2">
          <cell r="A2" t="str">
            <v>Estratégicos</v>
          </cell>
        </row>
        <row r="3">
          <cell r="A3" t="str">
            <v>Gerenciales</v>
          </cell>
        </row>
        <row r="4">
          <cell r="A4" t="str">
            <v>Operativos</v>
          </cell>
        </row>
        <row r="5">
          <cell r="A5" t="str">
            <v>Financieros</v>
          </cell>
        </row>
        <row r="6">
          <cell r="A6" t="str">
            <v>Cumplimiento</v>
          </cell>
        </row>
        <row r="7">
          <cell r="A7" t="str">
            <v>Tecnología</v>
          </cell>
        </row>
        <row r="8">
          <cell r="A8" t="str">
            <v>Corrupción</v>
          </cell>
        </row>
        <row r="9">
          <cell r="A9" t="str">
            <v>Imagen</v>
          </cell>
        </row>
        <row r="66">
          <cell r="A66" t="str">
            <v>Dirección</v>
          </cell>
        </row>
        <row r="67">
          <cell r="A67" t="str">
            <v>Prestación_del_Servicio</v>
          </cell>
        </row>
        <row r="68">
          <cell r="A68" t="str">
            <v>Apoyo</v>
          </cell>
        </row>
        <row r="72">
          <cell r="C72" t="str">
            <v xml:space="preserve">Oficina Asesora de Planeación </v>
          </cell>
        </row>
        <row r="73">
          <cell r="C73" t="str">
            <v>Grupo de Prensa y Divulgacion</v>
          </cell>
        </row>
        <row r="74">
          <cell r="C74" t="str">
            <v>Oficina de Control Interno</v>
          </cell>
        </row>
        <row r="75">
          <cell r="C75" t="str">
            <v>Grupo de Atención al Ciudadano</v>
          </cell>
        </row>
        <row r="76">
          <cell r="C76" t="str">
            <v>Dirección de Fomento Regional</v>
          </cell>
        </row>
        <row r="77">
          <cell r="C77" t="str">
            <v>Grupo de Emprendimiento Cultural</v>
          </cell>
        </row>
        <row r="78">
          <cell r="C78" t="str">
            <v>Grupo Programa Nacional de Concertación</v>
          </cell>
        </row>
        <row r="79">
          <cell r="C79" t="str">
            <v>Grupo Programa Nacional de Estimulos</v>
          </cell>
        </row>
        <row r="80">
          <cell r="C80" t="str">
            <v>Despacho Ministro /Asuntos Internacionales</v>
          </cell>
        </row>
        <row r="81">
          <cell r="C81" t="str">
            <v>Biblioteca Nacional</v>
          </cell>
        </row>
        <row r="82">
          <cell r="C82" t="str">
            <v>Dirección de Artes</v>
          </cell>
        </row>
        <row r="83">
          <cell r="C83" t="str">
            <v>Dirección de Cinematografía</v>
          </cell>
        </row>
        <row r="84">
          <cell r="C84" t="str">
            <v>Dirección de Patrimonio</v>
          </cell>
        </row>
        <row r="85">
          <cell r="C85" t="str">
            <v>Grupo de Infraestructura Cultural</v>
          </cell>
        </row>
        <row r="86">
          <cell r="C86" t="str">
            <v xml:space="preserve">Museo Nacional </v>
          </cell>
        </row>
        <row r="87">
          <cell r="C87" t="str">
            <v>Grupo Programa Fortalecimiento a Museos</v>
          </cell>
        </row>
        <row r="88">
          <cell r="C88" t="str">
            <v>Museo Santa Clara</v>
          </cell>
        </row>
        <row r="89">
          <cell r="C89" t="str">
            <v>Museo Arte Colonial</v>
          </cell>
        </row>
        <row r="90">
          <cell r="C90" t="str">
            <v>Museo de la Independencia</v>
          </cell>
        </row>
        <row r="91">
          <cell r="C91" t="str">
            <v>Museo Quinta Bolivar</v>
          </cell>
        </row>
        <row r="92">
          <cell r="C92" t="str">
            <v>Dirección de Comunicaciones</v>
          </cell>
        </row>
        <row r="93">
          <cell r="C93" t="str">
            <v>Dirección de Poblaciones</v>
          </cell>
        </row>
        <row r="94">
          <cell r="C94" t="str">
            <v>Grupo de Gestion Documental</v>
          </cell>
        </row>
        <row r="95">
          <cell r="C95" t="str">
            <v>Grupo de Gestion Humana</v>
          </cell>
        </row>
        <row r="96">
          <cell r="C96" t="str">
            <v>Grupo de Contratos y Convenios</v>
          </cell>
        </row>
        <row r="97">
          <cell r="C97" t="str">
            <v>Grupo de Gestion Financiera</v>
          </cell>
        </row>
        <row r="98">
          <cell r="C98" t="str">
            <v>Grupo de Gestion Administrativa y de Servicios</v>
          </cell>
        </row>
        <row r="99">
          <cell r="C99" t="str">
            <v>Grupo de Gestion de Sistemas e Informatica</v>
          </cell>
        </row>
        <row r="100">
          <cell r="C100" t="str">
            <v>Oficina Asesora Juridica</v>
          </cell>
        </row>
        <row r="101">
          <cell r="C101" t="str">
            <v>Grupo de Control Interno Disciplinario</v>
          </cell>
        </row>
        <row r="102">
          <cell r="C102" t="str">
            <v>Teatro Colon</v>
          </cell>
        </row>
      </sheetData>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topLeftCell="D16" zoomScale="80" zoomScaleNormal="80" workbookViewId="0">
      <selection activeCell="F21" sqref="F21"/>
    </sheetView>
  </sheetViews>
  <sheetFormatPr baseColWidth="10" defaultColWidth="10.85546875" defaultRowHeight="15" x14ac:dyDescent="0.25"/>
  <cols>
    <col min="1" max="1" width="36.85546875" style="3" customWidth="1"/>
    <col min="2" max="2" width="46.140625" style="3" customWidth="1"/>
    <col min="3" max="3" width="38" style="3" customWidth="1"/>
    <col min="4" max="4" width="25.42578125" style="3" customWidth="1"/>
    <col min="5" max="5" width="31.85546875" style="3" customWidth="1"/>
    <col min="6" max="6" width="35.42578125" style="3" customWidth="1"/>
    <col min="7" max="7" width="10.85546875" style="3"/>
    <col min="8" max="8" width="25.42578125" style="3" customWidth="1"/>
    <col min="9" max="9" width="25.5703125" style="3" customWidth="1"/>
    <col min="10" max="13" width="26.140625" style="3" customWidth="1"/>
    <col min="14" max="14" width="40.42578125" style="3" customWidth="1"/>
    <col min="15" max="15" width="38" style="3" customWidth="1"/>
    <col min="16" max="16384" width="10.85546875" style="3"/>
  </cols>
  <sheetData>
    <row r="1" spans="1:15" ht="15" customHeight="1" x14ac:dyDescent="0.25">
      <c r="A1" s="490" t="s">
        <v>422</v>
      </c>
      <c r="B1" s="491"/>
      <c r="C1" s="491"/>
      <c r="D1" s="491"/>
      <c r="E1" s="491"/>
      <c r="F1" s="491"/>
      <c r="G1" s="491"/>
      <c r="H1" s="491"/>
      <c r="I1" s="491"/>
      <c r="J1" s="491"/>
      <c r="K1" s="491"/>
      <c r="L1" s="491"/>
      <c r="M1" s="491"/>
      <c r="N1" s="491"/>
      <c r="O1" s="492"/>
    </row>
    <row r="2" spans="1:15" ht="22.5" customHeight="1" x14ac:dyDescent="0.25">
      <c r="A2" s="493"/>
      <c r="B2" s="494"/>
      <c r="C2" s="494"/>
      <c r="D2" s="494"/>
      <c r="E2" s="494"/>
      <c r="F2" s="494"/>
      <c r="G2" s="494"/>
      <c r="H2" s="494"/>
      <c r="I2" s="494"/>
      <c r="J2" s="494"/>
      <c r="K2" s="494"/>
      <c r="L2" s="494"/>
      <c r="M2" s="494"/>
      <c r="N2" s="494"/>
      <c r="O2" s="495"/>
    </row>
    <row r="3" spans="1:15" ht="37.5" customHeight="1" x14ac:dyDescent="0.25">
      <c r="A3" s="211" t="s">
        <v>130</v>
      </c>
      <c r="B3" s="212" t="s">
        <v>296</v>
      </c>
      <c r="C3" s="211" t="s">
        <v>423</v>
      </c>
      <c r="D3" s="496" t="s">
        <v>424</v>
      </c>
      <c r="E3" s="496"/>
      <c r="F3" s="211" t="s">
        <v>425</v>
      </c>
      <c r="G3" s="497" t="s">
        <v>426</v>
      </c>
      <c r="H3" s="498"/>
      <c r="I3" s="499"/>
      <c r="J3" s="211" t="s">
        <v>427</v>
      </c>
      <c r="K3" s="213"/>
      <c r="L3" s="213"/>
      <c r="M3" s="213"/>
      <c r="N3" s="497" t="s">
        <v>428</v>
      </c>
      <c r="O3" s="499"/>
    </row>
    <row r="4" spans="1:15" ht="37.5" customHeight="1" x14ac:dyDescent="0.25">
      <c r="A4" s="500" t="s">
        <v>429</v>
      </c>
      <c r="B4" s="501"/>
      <c r="C4" s="501"/>
      <c r="D4" s="501"/>
      <c r="E4" s="501"/>
      <c r="F4" s="501"/>
      <c r="G4" s="501"/>
      <c r="H4" s="501"/>
      <c r="I4" s="501"/>
      <c r="J4" s="501"/>
      <c r="K4" s="501"/>
      <c r="L4" s="501"/>
      <c r="M4" s="501"/>
      <c r="N4" s="501"/>
      <c r="O4" s="502"/>
    </row>
    <row r="5" spans="1:15" ht="63" customHeight="1" x14ac:dyDescent="0.25">
      <c r="A5" s="211" t="s">
        <v>430</v>
      </c>
      <c r="B5" s="487" t="s">
        <v>431</v>
      </c>
      <c r="C5" s="487"/>
      <c r="D5" s="487"/>
      <c r="E5" s="211" t="s">
        <v>432</v>
      </c>
      <c r="F5" s="488" t="s">
        <v>433</v>
      </c>
      <c r="G5" s="489"/>
      <c r="H5" s="489"/>
      <c r="I5" s="489"/>
      <c r="J5" s="489"/>
      <c r="K5" s="489"/>
      <c r="L5" s="489"/>
      <c r="M5" s="489"/>
      <c r="N5" s="489"/>
      <c r="O5" s="489"/>
    </row>
    <row r="6" spans="1:15" ht="138" customHeight="1" thickBot="1" x14ac:dyDescent="0.3">
      <c r="A6" s="214" t="s">
        <v>434</v>
      </c>
      <c r="B6" s="472" t="s">
        <v>435</v>
      </c>
      <c r="C6" s="472"/>
      <c r="D6" s="472"/>
      <c r="E6" s="214" t="s">
        <v>436</v>
      </c>
      <c r="F6" s="473" t="s">
        <v>437</v>
      </c>
      <c r="G6" s="474"/>
      <c r="H6" s="474"/>
      <c r="I6" s="474"/>
      <c r="J6" s="474"/>
      <c r="K6" s="474"/>
      <c r="L6" s="474"/>
      <c r="M6" s="474"/>
      <c r="N6" s="474"/>
      <c r="O6" s="474"/>
    </row>
    <row r="7" spans="1:15" ht="89.25" customHeight="1" thickBot="1" x14ac:dyDescent="0.3">
      <c r="A7" s="475" t="s">
        <v>438</v>
      </c>
      <c r="B7" s="476"/>
      <c r="C7" s="476"/>
      <c r="D7" s="476"/>
      <c r="E7" s="477"/>
      <c r="F7" s="478" t="s">
        <v>439</v>
      </c>
      <c r="G7" s="480" t="s">
        <v>440</v>
      </c>
      <c r="H7" s="482" t="s">
        <v>441</v>
      </c>
      <c r="I7" s="483"/>
      <c r="J7" s="483"/>
      <c r="K7" s="483"/>
      <c r="L7" s="483"/>
      <c r="M7" s="484"/>
      <c r="N7" s="215" t="s">
        <v>442</v>
      </c>
      <c r="O7" s="485" t="s">
        <v>443</v>
      </c>
    </row>
    <row r="8" spans="1:15" ht="57" thickBot="1" x14ac:dyDescent="0.3">
      <c r="A8" s="216" t="s">
        <v>444</v>
      </c>
      <c r="B8" s="217" t="s">
        <v>445</v>
      </c>
      <c r="C8" s="217" t="s">
        <v>446</v>
      </c>
      <c r="D8" s="217" t="s">
        <v>447</v>
      </c>
      <c r="E8" s="218" t="s">
        <v>448</v>
      </c>
      <c r="F8" s="479"/>
      <c r="G8" s="481"/>
      <c r="H8" s="219" t="s">
        <v>449</v>
      </c>
      <c r="I8" s="219" t="s">
        <v>450</v>
      </c>
      <c r="J8" s="219" t="s">
        <v>451</v>
      </c>
      <c r="K8" s="220" t="s">
        <v>452</v>
      </c>
      <c r="L8" s="220" t="s">
        <v>453</v>
      </c>
      <c r="M8" s="220" t="s">
        <v>454</v>
      </c>
      <c r="N8" s="221" t="s">
        <v>455</v>
      </c>
      <c r="O8" s="486"/>
    </row>
    <row r="9" spans="1:15" ht="45" x14ac:dyDescent="0.25">
      <c r="A9" s="447" t="s">
        <v>456</v>
      </c>
      <c r="B9" s="435" t="s">
        <v>457</v>
      </c>
      <c r="C9" s="435" t="s">
        <v>458</v>
      </c>
      <c r="D9" s="435" t="s">
        <v>459</v>
      </c>
      <c r="E9" s="435" t="s">
        <v>460</v>
      </c>
      <c r="F9" s="203" t="s">
        <v>461</v>
      </c>
      <c r="G9" s="222">
        <v>2</v>
      </c>
      <c r="H9" s="438" t="s">
        <v>462</v>
      </c>
      <c r="I9" s="469" t="s">
        <v>463</v>
      </c>
      <c r="J9" s="438" t="s">
        <v>464</v>
      </c>
      <c r="K9" s="438" t="str">
        <f>H9&amp;" "&amp;I9&amp;" "&amp;J9</f>
        <v>Afectación en el cumplimiento de los objetivos de los procesos de la entidad por la interrupción en la prestación del servicio de la infraestructura tecnológica.</v>
      </c>
      <c r="L9" s="441" t="s">
        <v>465</v>
      </c>
      <c r="M9" s="438" t="s">
        <v>466</v>
      </c>
      <c r="N9" s="451" t="s">
        <v>467</v>
      </c>
      <c r="O9" s="465" t="s">
        <v>411</v>
      </c>
    </row>
    <row r="10" spans="1:15" ht="51.75" customHeight="1" x14ac:dyDescent="0.25">
      <c r="A10" s="448"/>
      <c r="B10" s="436"/>
      <c r="C10" s="436"/>
      <c r="D10" s="436"/>
      <c r="E10" s="436"/>
      <c r="F10" s="223" t="s">
        <v>468</v>
      </c>
      <c r="G10" s="141">
        <v>3</v>
      </c>
      <c r="H10" s="439"/>
      <c r="I10" s="470"/>
      <c r="J10" s="439"/>
      <c r="K10" s="439"/>
      <c r="L10" s="442"/>
      <c r="M10" s="439"/>
      <c r="N10" s="454"/>
      <c r="O10" s="466"/>
    </row>
    <row r="11" spans="1:15" ht="98.45" customHeight="1" thickBot="1" x14ac:dyDescent="0.3">
      <c r="A11" s="449"/>
      <c r="B11" s="450"/>
      <c r="C11" s="450"/>
      <c r="D11" s="450"/>
      <c r="E11" s="450"/>
      <c r="F11" s="224" t="s">
        <v>469</v>
      </c>
      <c r="G11" s="225">
        <v>1</v>
      </c>
      <c r="H11" s="453"/>
      <c r="I11" s="471"/>
      <c r="J11" s="453"/>
      <c r="K11" s="453"/>
      <c r="L11" s="443"/>
      <c r="M11" s="453"/>
      <c r="N11" s="455"/>
      <c r="O11" s="467"/>
    </row>
    <row r="12" spans="1:15" ht="100.5" customHeight="1" x14ac:dyDescent="0.25">
      <c r="A12" s="447" t="s">
        <v>470</v>
      </c>
      <c r="B12" s="435" t="s">
        <v>471</v>
      </c>
      <c r="C12" s="435" t="s">
        <v>472</v>
      </c>
      <c r="D12" s="435" t="s">
        <v>473</v>
      </c>
      <c r="E12" s="435" t="s">
        <v>474</v>
      </c>
      <c r="F12" s="226" t="s">
        <v>475</v>
      </c>
      <c r="G12" s="227">
        <v>1</v>
      </c>
      <c r="H12" s="435" t="s">
        <v>476</v>
      </c>
      <c r="I12" s="432" t="s">
        <v>477</v>
      </c>
      <c r="J12" s="438" t="s">
        <v>478</v>
      </c>
      <c r="K12" s="438" t="str">
        <f>H12&amp;" "&amp;I12&amp;" "&amp;J12</f>
        <v>Incumplimiento en los requerimientos solicitados por la Secretaría en la definición, diseño, construcción y entrega de soluciones TIC</v>
      </c>
      <c r="L12" s="441" t="s">
        <v>479</v>
      </c>
      <c r="M12" s="438" t="s">
        <v>480</v>
      </c>
      <c r="N12" s="451" t="s">
        <v>481</v>
      </c>
      <c r="O12" s="417" t="s">
        <v>482</v>
      </c>
    </row>
    <row r="13" spans="1:15" ht="86.45" customHeight="1" thickBot="1" x14ac:dyDescent="0.3">
      <c r="A13" s="449"/>
      <c r="B13" s="450"/>
      <c r="C13" s="450"/>
      <c r="D13" s="450"/>
      <c r="E13" s="450"/>
      <c r="F13" s="224" t="s">
        <v>483</v>
      </c>
      <c r="G13" s="189">
        <v>2</v>
      </c>
      <c r="H13" s="450"/>
      <c r="I13" s="468"/>
      <c r="J13" s="453"/>
      <c r="K13" s="453"/>
      <c r="L13" s="443"/>
      <c r="M13" s="453"/>
      <c r="N13" s="455"/>
      <c r="O13" s="457"/>
    </row>
    <row r="14" spans="1:15" ht="92.1" customHeight="1" x14ac:dyDescent="0.25">
      <c r="A14" s="447" t="s">
        <v>484</v>
      </c>
      <c r="B14" s="435" t="s">
        <v>485</v>
      </c>
      <c r="C14" s="435" t="s">
        <v>486</v>
      </c>
      <c r="D14" s="435" t="s">
        <v>459</v>
      </c>
      <c r="E14" s="435" t="s">
        <v>487</v>
      </c>
      <c r="F14" s="226" t="s">
        <v>488</v>
      </c>
      <c r="G14" s="166">
        <v>1</v>
      </c>
      <c r="H14" s="435" t="s">
        <v>489</v>
      </c>
      <c r="I14" s="432" t="s">
        <v>490</v>
      </c>
      <c r="J14" s="435" t="s">
        <v>491</v>
      </c>
      <c r="K14" s="438" t="str">
        <f>H14&amp;" "&amp;I14&amp;" "&amp;J14</f>
        <v>Perdida de la confidencialidad, integridad y disponibilidad de los activos de información de la entidad</v>
      </c>
      <c r="L14" s="441" t="s">
        <v>465</v>
      </c>
      <c r="M14" s="438" t="s">
        <v>492</v>
      </c>
      <c r="N14" s="451" t="s">
        <v>493</v>
      </c>
      <c r="O14" s="417" t="s">
        <v>418</v>
      </c>
    </row>
    <row r="15" spans="1:15" ht="93" customHeight="1" thickBot="1" x14ac:dyDescent="0.3">
      <c r="A15" s="464"/>
      <c r="B15" s="437"/>
      <c r="C15" s="437"/>
      <c r="D15" s="437"/>
      <c r="E15" s="437"/>
      <c r="F15" s="228" t="s">
        <v>494</v>
      </c>
      <c r="G15" s="169">
        <v>2</v>
      </c>
      <c r="H15" s="437"/>
      <c r="I15" s="434"/>
      <c r="J15" s="437"/>
      <c r="K15" s="440"/>
      <c r="L15" s="443"/>
      <c r="M15" s="440"/>
      <c r="N15" s="452"/>
      <c r="O15" s="458"/>
    </row>
    <row r="16" spans="1:15" ht="30" x14ac:dyDescent="0.25">
      <c r="A16" s="447" t="s">
        <v>495</v>
      </c>
      <c r="B16" s="435" t="s">
        <v>496</v>
      </c>
      <c r="C16" s="435" t="s">
        <v>497</v>
      </c>
      <c r="D16" s="435" t="s">
        <v>459</v>
      </c>
      <c r="E16" s="435" t="s">
        <v>498</v>
      </c>
      <c r="F16" s="226" t="s">
        <v>499</v>
      </c>
      <c r="G16" s="166">
        <v>1</v>
      </c>
      <c r="H16" s="460" t="s">
        <v>499</v>
      </c>
      <c r="I16" s="462" t="s">
        <v>463</v>
      </c>
      <c r="J16" s="460" t="s">
        <v>500</v>
      </c>
      <c r="K16" s="438" t="str">
        <f>H16&amp;" "&amp;I16&amp;" "&amp;J16</f>
        <v>Insatisfacción de usuarios de servicios tecnologicos por la no atención oportuna de requerimientos</v>
      </c>
      <c r="L16" s="441" t="s">
        <v>465</v>
      </c>
      <c r="M16" s="438" t="s">
        <v>501</v>
      </c>
      <c r="N16" s="451" t="s">
        <v>502</v>
      </c>
      <c r="O16" s="417" t="s">
        <v>417</v>
      </c>
    </row>
    <row r="17" spans="1:15" ht="45" x14ac:dyDescent="0.25">
      <c r="A17" s="448"/>
      <c r="B17" s="436"/>
      <c r="C17" s="436"/>
      <c r="D17" s="436"/>
      <c r="E17" s="436"/>
      <c r="F17" s="223" t="s">
        <v>503</v>
      </c>
      <c r="G17" s="141">
        <v>2</v>
      </c>
      <c r="H17" s="461"/>
      <c r="I17" s="463"/>
      <c r="J17" s="461"/>
      <c r="K17" s="439"/>
      <c r="L17" s="442"/>
      <c r="M17" s="439"/>
      <c r="N17" s="454"/>
      <c r="O17" s="456"/>
    </row>
    <row r="18" spans="1:15" ht="45.75" thickBot="1" x14ac:dyDescent="0.3">
      <c r="A18" s="449"/>
      <c r="B18" s="450"/>
      <c r="C18" s="450"/>
      <c r="D18" s="450"/>
      <c r="E18" s="459"/>
      <c r="F18" s="224" t="s">
        <v>504</v>
      </c>
      <c r="G18" s="229">
        <v>3</v>
      </c>
      <c r="H18" s="461"/>
      <c r="I18" s="463"/>
      <c r="J18" s="461"/>
      <c r="K18" s="453"/>
      <c r="L18" s="443"/>
      <c r="M18" s="453"/>
      <c r="N18" s="455"/>
      <c r="O18" s="457"/>
    </row>
    <row r="19" spans="1:15" ht="69" customHeight="1" x14ac:dyDescent="0.25">
      <c r="A19" s="447" t="s">
        <v>505</v>
      </c>
      <c r="B19" s="435" t="s">
        <v>506</v>
      </c>
      <c r="C19" s="435" t="s">
        <v>507</v>
      </c>
      <c r="D19" s="435" t="s">
        <v>459</v>
      </c>
      <c r="E19" s="435" t="s">
        <v>508</v>
      </c>
      <c r="F19" s="226" t="s">
        <v>509</v>
      </c>
      <c r="G19" s="230">
        <v>2</v>
      </c>
      <c r="H19" s="435" t="s">
        <v>510</v>
      </c>
      <c r="I19" s="432" t="s">
        <v>511</v>
      </c>
      <c r="J19" s="435" t="s">
        <v>512</v>
      </c>
      <c r="K19" s="438" t="str">
        <f>H19&amp;" "&amp;I19&amp;" "&amp;J19</f>
        <v>Perdida de confidencialidad e integridad de los activos de información en beneficio propio o de terceros por  accesos indebidos o no autorizados de las bases de datos gestionadas por el GIS</v>
      </c>
      <c r="L19" s="441" t="s">
        <v>513</v>
      </c>
      <c r="M19" s="438" t="s">
        <v>514</v>
      </c>
      <c r="N19" s="444" t="s">
        <v>515</v>
      </c>
      <c r="O19" s="417" t="s">
        <v>416</v>
      </c>
    </row>
    <row r="20" spans="1:15" ht="74.25" customHeight="1" x14ac:dyDescent="0.25">
      <c r="A20" s="448"/>
      <c r="B20" s="436"/>
      <c r="C20" s="436"/>
      <c r="D20" s="436"/>
      <c r="E20" s="436"/>
      <c r="F20" s="223" t="s">
        <v>516</v>
      </c>
      <c r="G20" s="146">
        <v>3</v>
      </c>
      <c r="H20" s="436"/>
      <c r="I20" s="433"/>
      <c r="J20" s="436"/>
      <c r="K20" s="439"/>
      <c r="L20" s="442"/>
      <c r="M20" s="439"/>
      <c r="N20" s="445"/>
      <c r="O20" s="418"/>
    </row>
    <row r="21" spans="1:15" ht="55.5" customHeight="1" thickBot="1" x14ac:dyDescent="0.3">
      <c r="A21" s="449"/>
      <c r="B21" s="450"/>
      <c r="C21" s="450"/>
      <c r="D21" s="450"/>
      <c r="E21" s="450"/>
      <c r="F21" s="224" t="s">
        <v>517</v>
      </c>
      <c r="G21" s="231">
        <v>1</v>
      </c>
      <c r="H21" s="437"/>
      <c r="I21" s="434"/>
      <c r="J21" s="437"/>
      <c r="K21" s="440"/>
      <c r="L21" s="443"/>
      <c r="M21" s="440"/>
      <c r="N21" s="446"/>
      <c r="O21" s="419"/>
    </row>
    <row r="22" spans="1:15" ht="15.75" thickBot="1" x14ac:dyDescent="0.3">
      <c r="A22" s="232"/>
      <c r="B22" s="233"/>
      <c r="C22" s="233"/>
      <c r="D22" s="233"/>
      <c r="E22" s="234"/>
      <c r="F22" s="235"/>
      <c r="G22" s="233"/>
      <c r="H22" s="236"/>
      <c r="I22" s="233"/>
      <c r="J22" s="233"/>
      <c r="K22" s="237"/>
      <c r="M22" s="238"/>
      <c r="N22" s="235"/>
      <c r="O22" s="234"/>
    </row>
    <row r="23" spans="1:15" ht="24" thickBot="1" x14ac:dyDescent="0.3">
      <c r="A23" s="420" t="s">
        <v>518</v>
      </c>
      <c r="B23" s="421"/>
      <c r="C23" s="421"/>
      <c r="D23" s="421"/>
      <c r="E23" s="421"/>
      <c r="F23" s="421"/>
      <c r="G23" s="421"/>
      <c r="H23" s="421"/>
      <c r="I23" s="421"/>
      <c r="J23" s="421"/>
      <c r="K23" s="421"/>
      <c r="L23" s="422"/>
      <c r="M23" s="422"/>
      <c r="N23" s="421"/>
      <c r="O23" s="423"/>
    </row>
    <row r="24" spans="1:15" ht="81" customHeight="1" x14ac:dyDescent="0.25">
      <c r="A24" s="239" t="s">
        <v>519</v>
      </c>
      <c r="B24" s="424"/>
      <c r="C24" s="424"/>
      <c r="D24" s="424"/>
      <c r="E24" s="239" t="s">
        <v>520</v>
      </c>
      <c r="F24" s="425"/>
      <c r="G24" s="426"/>
      <c r="H24" s="427" t="s">
        <v>521</v>
      </c>
      <c r="I24" s="428"/>
      <c r="J24" s="429"/>
      <c r="K24" s="430"/>
      <c r="L24" s="430"/>
      <c r="M24" s="430"/>
      <c r="N24" s="430"/>
      <c r="O24" s="431"/>
    </row>
    <row r="25" spans="1:15" ht="95.45" customHeight="1" thickBot="1" x14ac:dyDescent="0.3">
      <c r="A25" s="214" t="s">
        <v>522</v>
      </c>
      <c r="B25" s="405"/>
      <c r="C25" s="405"/>
      <c r="D25" s="405"/>
      <c r="E25" s="214" t="s">
        <v>523</v>
      </c>
      <c r="F25" s="406"/>
      <c r="G25" s="406"/>
      <c r="H25" s="406"/>
      <c r="I25" s="406"/>
      <c r="J25" s="406"/>
      <c r="K25" s="406"/>
      <c r="L25" s="406"/>
      <c r="M25" s="406"/>
      <c r="N25" s="406"/>
      <c r="O25" s="406"/>
    </row>
    <row r="26" spans="1:15" ht="60.75" customHeight="1" thickBot="1" x14ac:dyDescent="0.3">
      <c r="A26" s="407" t="s">
        <v>438</v>
      </c>
      <c r="B26" s="408"/>
      <c r="C26" s="408"/>
      <c r="D26" s="408"/>
      <c r="E26" s="409"/>
      <c r="F26" s="410" t="s">
        <v>439</v>
      </c>
      <c r="G26" s="412" t="s">
        <v>440</v>
      </c>
      <c r="H26" s="414" t="s">
        <v>441</v>
      </c>
      <c r="I26" s="414"/>
      <c r="J26" s="414"/>
      <c r="K26" s="240"/>
      <c r="L26" s="240"/>
      <c r="M26" s="240"/>
      <c r="N26" s="241" t="s">
        <v>524</v>
      </c>
      <c r="O26" s="415" t="s">
        <v>443</v>
      </c>
    </row>
    <row r="27" spans="1:15" ht="57" thickBot="1" x14ac:dyDescent="0.3">
      <c r="A27" s="242" t="s">
        <v>525</v>
      </c>
      <c r="B27" s="243" t="s">
        <v>526</v>
      </c>
      <c r="C27" s="243" t="s">
        <v>446</v>
      </c>
      <c r="D27" s="243" t="s">
        <v>447</v>
      </c>
      <c r="E27" s="244" t="s">
        <v>527</v>
      </c>
      <c r="F27" s="411"/>
      <c r="G27" s="413"/>
      <c r="H27" s="245" t="s">
        <v>449</v>
      </c>
      <c r="I27" s="245" t="s">
        <v>450</v>
      </c>
      <c r="J27" s="245" t="s">
        <v>451</v>
      </c>
      <c r="K27" s="245"/>
      <c r="L27" s="245"/>
      <c r="M27" s="245"/>
      <c r="N27" s="246" t="s">
        <v>455</v>
      </c>
      <c r="O27" s="416"/>
    </row>
    <row r="28" spans="1:15" x14ac:dyDescent="0.25">
      <c r="A28" s="247"/>
      <c r="B28" s="248"/>
      <c r="C28" s="249"/>
      <c r="D28" s="249"/>
      <c r="E28" s="250"/>
      <c r="F28" s="251"/>
      <c r="G28" s="248"/>
      <c r="H28" s="249"/>
      <c r="I28" s="248"/>
      <c r="J28" s="252"/>
      <c r="K28" s="252"/>
      <c r="L28" s="252"/>
      <c r="M28" s="252"/>
      <c r="N28" s="252"/>
      <c r="O28" s="253"/>
    </row>
    <row r="29" spans="1:15" x14ac:dyDescent="0.25">
      <c r="A29" s="254"/>
      <c r="B29" s="255"/>
      <c r="C29" s="255"/>
      <c r="D29" s="255"/>
      <c r="E29" s="256"/>
      <c r="F29" s="254"/>
      <c r="G29" s="255"/>
      <c r="H29" s="255"/>
      <c r="I29" s="255"/>
      <c r="J29" s="255"/>
      <c r="K29" s="255"/>
      <c r="L29" s="255"/>
      <c r="M29" s="255"/>
      <c r="N29" s="255"/>
      <c r="O29" s="257"/>
    </row>
    <row r="30" spans="1:15" x14ac:dyDescent="0.25">
      <c r="A30" s="254"/>
      <c r="B30" s="255"/>
      <c r="C30" s="255"/>
      <c r="D30" s="255"/>
      <c r="E30" s="256"/>
      <c r="F30" s="254"/>
      <c r="G30" s="255"/>
      <c r="H30" s="255"/>
      <c r="I30" s="255"/>
      <c r="J30" s="255"/>
      <c r="K30" s="255"/>
      <c r="L30" s="255"/>
      <c r="M30" s="255"/>
      <c r="N30" s="255"/>
      <c r="O30" s="257"/>
    </row>
    <row r="31" spans="1:15" x14ac:dyDescent="0.25">
      <c r="A31" s="254"/>
      <c r="B31" s="255"/>
      <c r="C31" s="255"/>
      <c r="D31" s="255"/>
      <c r="E31" s="256"/>
      <c r="F31" s="254"/>
      <c r="G31" s="255"/>
      <c r="H31" s="255"/>
      <c r="I31" s="255"/>
      <c r="J31" s="255"/>
      <c r="K31" s="255"/>
      <c r="L31" s="255"/>
      <c r="M31" s="255"/>
      <c r="N31" s="255"/>
      <c r="O31" s="257"/>
    </row>
    <row r="32" spans="1:15" ht="15.75" thickBot="1" x14ac:dyDescent="0.3">
      <c r="A32" s="258"/>
      <c r="B32" s="259"/>
      <c r="C32" s="259"/>
      <c r="D32" s="259"/>
      <c r="E32" s="260"/>
      <c r="F32" s="261"/>
      <c r="G32" s="262"/>
      <c r="H32" s="262"/>
      <c r="I32" s="262"/>
      <c r="J32" s="262"/>
      <c r="K32" s="262"/>
      <c r="L32" s="262"/>
      <c r="M32" s="262"/>
      <c r="N32" s="262"/>
      <c r="O32" s="263"/>
    </row>
    <row r="33" spans="5:15" x14ac:dyDescent="0.25">
      <c r="F33" s="20"/>
      <c r="G33" s="20"/>
      <c r="H33" s="20"/>
      <c r="I33" s="20"/>
      <c r="J33" s="20"/>
      <c r="K33" s="20"/>
      <c r="L33" s="20"/>
      <c r="M33" s="20"/>
      <c r="N33" s="20"/>
      <c r="O33" s="20"/>
    </row>
    <row r="44" spans="5:15" ht="21" x14ac:dyDescent="0.25">
      <c r="E44" s="264"/>
      <c r="F44" s="264"/>
    </row>
    <row r="45" spans="5:15" ht="15.75" x14ac:dyDescent="0.25">
      <c r="E45" s="265"/>
      <c r="F45" s="265"/>
    </row>
  </sheetData>
  <mergeCells count="91">
    <mergeCell ref="B5:D5"/>
    <mergeCell ref="F5:O5"/>
    <mergeCell ref="A1:O2"/>
    <mergeCell ref="D3:E3"/>
    <mergeCell ref="G3:I3"/>
    <mergeCell ref="N3:O3"/>
    <mergeCell ref="A4:O4"/>
    <mergeCell ref="A9:A11"/>
    <mergeCell ref="B9:B11"/>
    <mergeCell ref="C9:C11"/>
    <mergeCell ref="D9:D11"/>
    <mergeCell ref="E9:E11"/>
    <mergeCell ref="B6:D6"/>
    <mergeCell ref="F6:O6"/>
    <mergeCell ref="A7:E7"/>
    <mergeCell ref="F7:F8"/>
    <mergeCell ref="G7:G8"/>
    <mergeCell ref="H7:M7"/>
    <mergeCell ref="O7:O8"/>
    <mergeCell ref="A12:A13"/>
    <mergeCell ref="B12:B13"/>
    <mergeCell ref="C12:C13"/>
    <mergeCell ref="D12:D13"/>
    <mergeCell ref="E12:E13"/>
    <mergeCell ref="H12:H13"/>
    <mergeCell ref="I12:I13"/>
    <mergeCell ref="J12:J13"/>
    <mergeCell ref="K12:K13"/>
    <mergeCell ref="I9:I11"/>
    <mergeCell ref="J9:J11"/>
    <mergeCell ref="K9:K11"/>
    <mergeCell ref="H9:H11"/>
    <mergeCell ref="N9:N11"/>
    <mergeCell ref="L12:L13"/>
    <mergeCell ref="M12:M13"/>
    <mergeCell ref="N12:N13"/>
    <mergeCell ref="O12:O13"/>
    <mergeCell ref="O9:O11"/>
    <mergeCell ref="L9:L11"/>
    <mergeCell ref="M9:M11"/>
    <mergeCell ref="A14:A15"/>
    <mergeCell ref="B14:B15"/>
    <mergeCell ref="C14:C15"/>
    <mergeCell ref="D14:D15"/>
    <mergeCell ref="E14:E15"/>
    <mergeCell ref="O16:O18"/>
    <mergeCell ref="H14:H15"/>
    <mergeCell ref="O14:O15"/>
    <mergeCell ref="A16:A18"/>
    <mergeCell ref="B16:B18"/>
    <mergeCell ref="C16:C18"/>
    <mergeCell ref="D16:D18"/>
    <mergeCell ref="E16:E18"/>
    <mergeCell ref="H16:H18"/>
    <mergeCell ref="I16:I18"/>
    <mergeCell ref="J16:J18"/>
    <mergeCell ref="K16:K18"/>
    <mergeCell ref="I14:I15"/>
    <mergeCell ref="J14:J15"/>
    <mergeCell ref="K14:K15"/>
    <mergeCell ref="L14:L15"/>
    <mergeCell ref="E19:E21"/>
    <mergeCell ref="N14:N15"/>
    <mergeCell ref="L16:L18"/>
    <mergeCell ref="M16:M18"/>
    <mergeCell ref="N16:N18"/>
    <mergeCell ref="M14:M15"/>
    <mergeCell ref="H19:H21"/>
    <mergeCell ref="O19:O21"/>
    <mergeCell ref="A23:O23"/>
    <mergeCell ref="B24:D24"/>
    <mergeCell ref="F24:G24"/>
    <mergeCell ref="H24:I24"/>
    <mergeCell ref="J24:O24"/>
    <mergeCell ref="I19:I21"/>
    <mergeCell ref="J19:J21"/>
    <mergeCell ref="K19:K21"/>
    <mergeCell ref="L19:L21"/>
    <mergeCell ref="M19:M21"/>
    <mergeCell ref="N19:N21"/>
    <mergeCell ref="A19:A21"/>
    <mergeCell ref="B19:B21"/>
    <mergeCell ref="C19:C21"/>
    <mergeCell ref="D19:D21"/>
    <mergeCell ref="B25:D25"/>
    <mergeCell ref="F25:O25"/>
    <mergeCell ref="A26:E26"/>
    <mergeCell ref="F26:F27"/>
    <mergeCell ref="G26:G27"/>
    <mergeCell ref="H26:J26"/>
    <mergeCell ref="O26:O27"/>
  </mergeCells>
  <dataValidations count="2">
    <dataValidation type="list" allowBlank="1" showInputMessage="1" showErrorMessage="1" sqref="M19 M22" xr:uid="{00000000-0002-0000-0000-000000000000}">
      <formula1>"Información, Infraestructura, Redes, Servicios, Hardware, Personas, Procesos "</formula1>
    </dataValidation>
    <dataValidation type="list" allowBlank="1" showInputMessage="1" showErrorMessage="1" sqref="M9 M12 M14 M16" xr:uid="{00000000-0002-0000-0000-000001000000}">
      <formula1>"Información, Infraestructura, Redes, Servicios, Hardware, Software, Personas, Procesos "</formula1>
    </dataValidation>
  </dataValidations>
  <pageMargins left="0.7" right="0.7"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autoPageBreaks="0"/>
  </sheetPr>
  <dimension ref="A1:N56"/>
  <sheetViews>
    <sheetView view="pageBreakPreview" zoomScale="80" zoomScaleNormal="100" zoomScaleSheetLayoutView="80" workbookViewId="0">
      <selection activeCell="N16" sqref="N16"/>
    </sheetView>
  </sheetViews>
  <sheetFormatPr baseColWidth="10" defaultRowHeight="15" x14ac:dyDescent="0.25"/>
  <cols>
    <col min="1" max="1" width="13.85546875" customWidth="1"/>
    <col min="2" max="2" width="14.85546875" customWidth="1"/>
    <col min="4" max="4" width="13.42578125" customWidth="1"/>
    <col min="7" max="7" width="15" customWidth="1"/>
    <col min="9" max="9" width="13.42578125" customWidth="1"/>
    <col min="13" max="13" width="19.140625" customWidth="1"/>
  </cols>
  <sheetData>
    <row r="1" spans="1:13" x14ac:dyDescent="0.25">
      <c r="A1" s="517"/>
      <c r="B1" s="518"/>
      <c r="C1" s="521" t="s">
        <v>230</v>
      </c>
      <c r="D1" s="521"/>
      <c r="E1" s="521"/>
      <c r="F1" s="521"/>
      <c r="G1" s="521"/>
      <c r="H1" s="521"/>
      <c r="I1" s="521"/>
      <c r="J1" s="521"/>
      <c r="K1" s="521"/>
      <c r="L1" s="523" t="s">
        <v>200</v>
      </c>
      <c r="M1" s="524"/>
    </row>
    <row r="2" spans="1:13" x14ac:dyDescent="0.25">
      <c r="A2" s="519"/>
      <c r="B2" s="520"/>
      <c r="C2" s="522"/>
      <c r="D2" s="522"/>
      <c r="E2" s="522"/>
      <c r="F2" s="522"/>
      <c r="G2" s="522"/>
      <c r="H2" s="522"/>
      <c r="I2" s="522"/>
      <c r="J2" s="522"/>
      <c r="K2" s="522"/>
      <c r="L2" s="525"/>
      <c r="M2" s="526"/>
    </row>
    <row r="3" spans="1:13" x14ac:dyDescent="0.25">
      <c r="A3" s="519"/>
      <c r="B3" s="520"/>
      <c r="C3" s="522"/>
      <c r="D3" s="522"/>
      <c r="E3" s="522"/>
      <c r="F3" s="522"/>
      <c r="G3" s="522"/>
      <c r="H3" s="522"/>
      <c r="I3" s="522"/>
      <c r="J3" s="522"/>
      <c r="K3" s="522"/>
      <c r="L3" s="525"/>
      <c r="M3" s="526"/>
    </row>
    <row r="4" spans="1:13" x14ac:dyDescent="0.25">
      <c r="A4" s="519"/>
      <c r="B4" s="520"/>
      <c r="C4" s="522"/>
      <c r="D4" s="522"/>
      <c r="E4" s="522"/>
      <c r="F4" s="522"/>
      <c r="G4" s="522"/>
      <c r="H4" s="522"/>
      <c r="I4" s="522"/>
      <c r="J4" s="522"/>
      <c r="K4" s="522"/>
      <c r="L4" s="525"/>
      <c r="M4" s="526"/>
    </row>
    <row r="5" spans="1:13" ht="15" customHeight="1" x14ac:dyDescent="0.25">
      <c r="A5" s="519"/>
      <c r="B5" s="520"/>
      <c r="C5" s="522"/>
      <c r="D5" s="522"/>
      <c r="E5" s="522"/>
      <c r="F5" s="522"/>
      <c r="G5" s="522"/>
      <c r="H5" s="522"/>
      <c r="I5" s="522"/>
      <c r="J5" s="522"/>
      <c r="K5" s="522"/>
      <c r="L5" s="527" t="s">
        <v>231</v>
      </c>
      <c r="M5" s="528" t="s">
        <v>232</v>
      </c>
    </row>
    <row r="6" spans="1:13" x14ac:dyDescent="0.25">
      <c r="A6" s="519"/>
      <c r="B6" s="520"/>
      <c r="C6" s="522"/>
      <c r="D6" s="522"/>
      <c r="E6" s="522"/>
      <c r="F6" s="522"/>
      <c r="G6" s="522"/>
      <c r="H6" s="522"/>
      <c r="I6" s="522"/>
      <c r="J6" s="522"/>
      <c r="K6" s="522"/>
      <c r="L6" s="527"/>
      <c r="M6" s="528"/>
    </row>
    <row r="7" spans="1:13" ht="22.5" customHeight="1" x14ac:dyDescent="0.25">
      <c r="A7" s="519"/>
      <c r="B7" s="520"/>
      <c r="C7" s="522"/>
      <c r="D7" s="522"/>
      <c r="E7" s="522"/>
      <c r="F7" s="522"/>
      <c r="G7" s="522"/>
      <c r="H7" s="522"/>
      <c r="I7" s="522"/>
      <c r="J7" s="522"/>
      <c r="K7" s="522"/>
      <c r="L7" s="131" t="s">
        <v>233</v>
      </c>
      <c r="M7" s="132">
        <v>2</v>
      </c>
    </row>
    <row r="8" spans="1:13" ht="19.5" customHeight="1" x14ac:dyDescent="0.25">
      <c r="A8" s="519"/>
      <c r="B8" s="520"/>
      <c r="C8" s="522"/>
      <c r="D8" s="522"/>
      <c r="E8" s="522"/>
      <c r="F8" s="522"/>
      <c r="G8" s="522"/>
      <c r="H8" s="522"/>
      <c r="I8" s="522"/>
      <c r="J8" s="522"/>
      <c r="K8" s="522"/>
      <c r="L8" s="131" t="s">
        <v>234</v>
      </c>
      <c r="M8" s="134">
        <v>43783</v>
      </c>
    </row>
    <row r="9" spans="1:13" x14ac:dyDescent="0.25">
      <c r="A9" s="506" t="s">
        <v>239</v>
      </c>
      <c r="B9" s="530" t="s">
        <v>390</v>
      </c>
      <c r="C9" s="531"/>
      <c r="D9" s="531"/>
      <c r="E9" s="534" t="s">
        <v>240</v>
      </c>
      <c r="F9" s="534"/>
      <c r="G9" s="535" t="s">
        <v>391</v>
      </c>
      <c r="H9" s="535"/>
      <c r="I9" s="535"/>
      <c r="J9" s="534" t="s">
        <v>389</v>
      </c>
      <c r="K9" s="534"/>
      <c r="L9" s="470" t="s">
        <v>392</v>
      </c>
      <c r="M9" s="529"/>
    </row>
    <row r="10" spans="1:13" s="3" customFormat="1" x14ac:dyDescent="0.25">
      <c r="A10" s="507"/>
      <c r="B10" s="532"/>
      <c r="C10" s="533"/>
      <c r="D10" s="533"/>
      <c r="E10" s="534"/>
      <c r="F10" s="534"/>
      <c r="G10" s="535"/>
      <c r="H10" s="535"/>
      <c r="I10" s="535"/>
      <c r="J10" s="534"/>
      <c r="K10" s="534"/>
      <c r="L10" s="470"/>
      <c r="M10" s="529"/>
    </row>
    <row r="11" spans="1:13" s="3" customFormat="1" x14ac:dyDescent="0.25">
      <c r="A11" s="22"/>
      <c r="B11" s="21"/>
      <c r="C11" s="21"/>
      <c r="D11" s="21"/>
      <c r="E11" s="21"/>
      <c r="F11" s="21"/>
      <c r="G11" s="21"/>
      <c r="H11" s="21"/>
      <c r="I11" s="21"/>
      <c r="J11" s="21"/>
      <c r="K11" s="21"/>
      <c r="L11" s="21"/>
      <c r="M11" s="23"/>
    </row>
    <row r="12" spans="1:13" s="3" customFormat="1" x14ac:dyDescent="0.25">
      <c r="A12" s="22"/>
      <c r="B12" s="21"/>
      <c r="C12" s="21"/>
      <c r="D12" s="21"/>
      <c r="E12" s="21"/>
      <c r="F12" s="21"/>
      <c r="G12" s="21"/>
      <c r="H12" s="21"/>
      <c r="I12" s="21"/>
      <c r="J12" s="21"/>
      <c r="K12" s="21"/>
      <c r="L12" s="21"/>
      <c r="M12" s="23"/>
    </row>
    <row r="13" spans="1:13" x14ac:dyDescent="0.25">
      <c r="A13" s="22"/>
      <c r="B13" s="21"/>
      <c r="C13" s="21"/>
      <c r="D13" s="21"/>
      <c r="E13" s="21"/>
      <c r="F13" s="21"/>
      <c r="G13" s="21"/>
      <c r="H13" s="21"/>
      <c r="I13" s="21"/>
      <c r="J13" s="21"/>
      <c r="K13" s="21"/>
      <c r="L13" s="21"/>
      <c r="M13" s="23"/>
    </row>
    <row r="14" spans="1:13" ht="15" customHeight="1" x14ac:dyDescent="0.25">
      <c r="A14" s="22"/>
      <c r="B14" s="21"/>
      <c r="C14" s="21"/>
      <c r="D14" s="21"/>
      <c r="E14" s="21"/>
      <c r="F14" s="21"/>
      <c r="G14" s="21"/>
      <c r="H14" s="21"/>
      <c r="I14" s="21"/>
      <c r="J14" s="21"/>
      <c r="K14" s="21"/>
      <c r="L14" s="21"/>
      <c r="M14" s="23"/>
    </row>
    <row r="15" spans="1:13" ht="16.5" customHeight="1" x14ac:dyDescent="0.25">
      <c r="A15" s="22"/>
      <c r="B15" s="21"/>
      <c r="C15" s="21"/>
      <c r="D15" s="21"/>
      <c r="E15" s="21"/>
      <c r="F15" s="21"/>
      <c r="G15" s="21"/>
      <c r="H15" s="21"/>
      <c r="I15" s="21"/>
      <c r="J15" s="21"/>
      <c r="K15" s="21"/>
      <c r="L15" s="21"/>
      <c r="M15" s="23"/>
    </row>
    <row r="16" spans="1:13" x14ac:dyDescent="0.25">
      <c r="A16" s="22"/>
      <c r="B16" s="21"/>
      <c r="C16" s="21"/>
      <c r="D16" s="21"/>
      <c r="E16" s="21"/>
      <c r="F16" s="21"/>
      <c r="G16" s="21"/>
      <c r="H16" s="21"/>
      <c r="I16" s="21"/>
      <c r="J16" s="21"/>
      <c r="K16" s="21"/>
      <c r="L16" s="21"/>
      <c r="M16" s="23"/>
    </row>
    <row r="17" spans="1:13" x14ac:dyDescent="0.25">
      <c r="A17" s="22"/>
      <c r="B17" s="21"/>
      <c r="C17" s="21"/>
      <c r="D17" s="21"/>
      <c r="E17" s="21"/>
      <c r="F17" s="21"/>
      <c r="G17" s="21"/>
      <c r="H17" s="21"/>
      <c r="I17" s="21"/>
      <c r="J17" s="21"/>
      <c r="K17" s="21"/>
      <c r="L17" s="21"/>
      <c r="M17" s="23"/>
    </row>
    <row r="18" spans="1:13" x14ac:dyDescent="0.25">
      <c r="A18" s="22"/>
      <c r="B18" s="21"/>
      <c r="C18" s="21"/>
      <c r="D18" s="21"/>
      <c r="E18" s="21"/>
      <c r="F18" s="21"/>
      <c r="G18" s="21"/>
      <c r="H18" s="21"/>
      <c r="I18" s="21"/>
      <c r="J18" s="21"/>
      <c r="K18" s="21"/>
      <c r="L18" s="21"/>
      <c r="M18" s="23"/>
    </row>
    <row r="19" spans="1:13" x14ac:dyDescent="0.25">
      <c r="A19" s="22"/>
      <c r="B19" s="21"/>
      <c r="C19" s="21"/>
      <c r="D19" s="21"/>
      <c r="E19" s="21"/>
      <c r="F19" s="21"/>
      <c r="G19" s="21"/>
      <c r="H19" s="21"/>
      <c r="I19" s="21"/>
      <c r="J19" s="21"/>
      <c r="K19" s="21"/>
      <c r="L19" s="21"/>
      <c r="M19" s="23"/>
    </row>
    <row r="20" spans="1:13" x14ac:dyDescent="0.25">
      <c r="A20" s="22"/>
      <c r="B20" s="21"/>
      <c r="C20" s="21"/>
      <c r="D20" s="21"/>
      <c r="E20" s="21"/>
      <c r="F20" s="21"/>
      <c r="G20" s="21"/>
      <c r="H20" s="21"/>
      <c r="I20" s="21"/>
      <c r="J20" s="21"/>
      <c r="K20" s="21"/>
      <c r="L20" s="21"/>
      <c r="M20" s="23"/>
    </row>
    <row r="21" spans="1:13" x14ac:dyDescent="0.25">
      <c r="A21" s="22"/>
      <c r="B21" s="21"/>
      <c r="C21" s="21"/>
      <c r="D21" s="21"/>
      <c r="E21" s="21"/>
      <c r="F21" s="21"/>
      <c r="G21" s="21"/>
      <c r="H21" s="21"/>
      <c r="I21" s="21"/>
      <c r="J21" s="21"/>
      <c r="K21" s="21"/>
      <c r="L21" s="21"/>
      <c r="M21" s="23"/>
    </row>
    <row r="22" spans="1:13" x14ac:dyDescent="0.25">
      <c r="A22" s="22"/>
      <c r="B22" s="21"/>
      <c r="C22" s="21"/>
      <c r="D22" s="21"/>
      <c r="E22" s="21"/>
      <c r="F22" s="21"/>
      <c r="G22" s="21"/>
      <c r="H22" s="21"/>
      <c r="I22" s="21"/>
      <c r="J22" s="21"/>
      <c r="K22" s="21"/>
      <c r="L22" s="21"/>
      <c r="M22" s="23"/>
    </row>
    <row r="23" spans="1:13" x14ac:dyDescent="0.25">
      <c r="A23" s="22"/>
      <c r="B23" s="21"/>
      <c r="C23" s="21"/>
      <c r="D23" s="21"/>
      <c r="E23" s="21"/>
      <c r="F23" s="21"/>
      <c r="G23" s="21"/>
      <c r="H23" s="21"/>
      <c r="I23" s="21"/>
      <c r="J23" s="21"/>
      <c r="K23" s="21"/>
      <c r="L23" s="21"/>
      <c r="M23" s="23"/>
    </row>
    <row r="24" spans="1:13" x14ac:dyDescent="0.25">
      <c r="A24" s="22"/>
      <c r="B24" s="21"/>
      <c r="C24" s="21"/>
      <c r="D24" s="21"/>
      <c r="E24" s="21"/>
      <c r="F24" s="21"/>
      <c r="G24" s="21"/>
      <c r="H24" s="21"/>
      <c r="I24" s="21"/>
      <c r="J24" s="21"/>
      <c r="K24" s="21"/>
      <c r="L24" s="21"/>
      <c r="M24" s="23"/>
    </row>
    <row r="25" spans="1:13" x14ac:dyDescent="0.25">
      <c r="A25" s="22"/>
      <c r="B25" s="21"/>
      <c r="C25" s="21"/>
      <c r="D25" s="21"/>
      <c r="E25" s="21"/>
      <c r="F25" s="21"/>
      <c r="G25" s="21"/>
      <c r="H25" s="21"/>
      <c r="I25" s="21"/>
      <c r="J25" s="21"/>
      <c r="K25" s="21"/>
      <c r="L25" s="21"/>
      <c r="M25" s="23"/>
    </row>
    <row r="26" spans="1:13" x14ac:dyDescent="0.25">
      <c r="A26" s="122" t="s">
        <v>217</v>
      </c>
      <c r="B26" s="130" t="s">
        <v>218</v>
      </c>
      <c r="C26" s="511" t="s">
        <v>235</v>
      </c>
      <c r="D26" s="511"/>
      <c r="E26" s="511"/>
      <c r="F26" s="511"/>
      <c r="G26" s="511"/>
      <c r="H26" s="511"/>
      <c r="I26" s="511"/>
      <c r="J26" s="511"/>
      <c r="K26" s="511"/>
      <c r="L26" s="511"/>
      <c r="M26" s="512"/>
    </row>
    <row r="27" spans="1:13" ht="22.5" customHeight="1" x14ac:dyDescent="0.25">
      <c r="A27" s="513">
        <v>1</v>
      </c>
      <c r="B27" s="133">
        <v>43458</v>
      </c>
      <c r="C27" s="515" t="s">
        <v>236</v>
      </c>
      <c r="D27" s="515"/>
      <c r="E27" s="515"/>
      <c r="F27" s="515"/>
      <c r="G27" s="515"/>
      <c r="H27" s="515"/>
      <c r="I27" s="515"/>
      <c r="J27" s="515"/>
      <c r="K27" s="515"/>
      <c r="L27" s="515"/>
      <c r="M27" s="516"/>
    </row>
    <row r="28" spans="1:13" ht="31.5" customHeight="1" x14ac:dyDescent="0.25">
      <c r="A28" s="514"/>
      <c r="B28" s="133" t="s">
        <v>237</v>
      </c>
      <c r="C28" s="515" t="s">
        <v>238</v>
      </c>
      <c r="D28" s="515"/>
      <c r="E28" s="515"/>
      <c r="F28" s="515"/>
      <c r="G28" s="515"/>
      <c r="H28" s="515"/>
      <c r="I28" s="515"/>
      <c r="J28" s="515"/>
      <c r="K28" s="515"/>
      <c r="L28" s="515"/>
      <c r="M28" s="516"/>
    </row>
    <row r="29" spans="1:13" s="3" customFormat="1" ht="41.25" customHeight="1" x14ac:dyDescent="0.25">
      <c r="A29" s="178">
        <v>2</v>
      </c>
      <c r="B29" s="179" t="s">
        <v>384</v>
      </c>
      <c r="C29" s="503" t="s">
        <v>386</v>
      </c>
      <c r="D29" s="504"/>
      <c r="E29" s="504"/>
      <c r="F29" s="504"/>
      <c r="G29" s="504"/>
      <c r="H29" s="504"/>
      <c r="I29" s="504"/>
      <c r="J29" s="504"/>
      <c r="K29" s="504"/>
      <c r="L29" s="504"/>
      <c r="M29" s="505"/>
    </row>
    <row r="30" spans="1:13" s="3" customFormat="1" ht="41.25" customHeight="1" x14ac:dyDescent="0.25">
      <c r="A30" s="178">
        <v>3</v>
      </c>
      <c r="B30" s="404" t="s">
        <v>722</v>
      </c>
      <c r="C30" s="503" t="s">
        <v>721</v>
      </c>
      <c r="D30" s="504"/>
      <c r="E30" s="504"/>
      <c r="F30" s="504"/>
      <c r="G30" s="504"/>
      <c r="H30" s="504"/>
      <c r="I30" s="504"/>
      <c r="J30" s="504"/>
      <c r="K30" s="504"/>
      <c r="L30" s="504"/>
      <c r="M30" s="505"/>
    </row>
    <row r="31" spans="1:13" s="3" customFormat="1" ht="41.25" customHeight="1" x14ac:dyDescent="0.25">
      <c r="A31" s="178">
        <v>4</v>
      </c>
      <c r="B31" s="179" t="s">
        <v>716</v>
      </c>
      <c r="C31" s="503" t="s">
        <v>717</v>
      </c>
      <c r="D31" s="504"/>
      <c r="E31" s="504"/>
      <c r="F31" s="504"/>
      <c r="G31" s="504"/>
      <c r="H31" s="504"/>
      <c r="I31" s="504"/>
      <c r="J31" s="504"/>
      <c r="K31" s="504"/>
      <c r="L31" s="504"/>
      <c r="M31" s="505"/>
    </row>
    <row r="32" spans="1:13" x14ac:dyDescent="0.25">
      <c r="A32" s="22"/>
      <c r="B32" s="21"/>
      <c r="C32" s="21"/>
      <c r="D32" s="21"/>
      <c r="E32" s="21"/>
      <c r="F32" s="21"/>
      <c r="G32" s="21"/>
      <c r="H32" s="21"/>
      <c r="I32" s="21"/>
      <c r="J32" s="21"/>
      <c r="K32" s="21"/>
      <c r="L32" s="21"/>
      <c r="M32" s="23"/>
    </row>
    <row r="33" spans="1:14" x14ac:dyDescent="0.25">
      <c r="A33" s="119" t="s">
        <v>219</v>
      </c>
      <c r="B33" s="21"/>
      <c r="C33" s="21"/>
      <c r="D33" s="21"/>
      <c r="E33" s="21"/>
      <c r="F33" s="21"/>
      <c r="G33" s="21"/>
      <c r="H33" s="21"/>
      <c r="I33" s="21"/>
      <c r="J33" s="21"/>
      <c r="K33" s="21"/>
      <c r="L33" s="21"/>
      <c r="M33" s="23"/>
    </row>
    <row r="34" spans="1:14" x14ac:dyDescent="0.25">
      <c r="A34" s="119"/>
      <c r="B34" s="21"/>
      <c r="C34" s="21"/>
      <c r="D34" s="21"/>
      <c r="E34" s="21"/>
      <c r="F34" s="21"/>
      <c r="G34" s="21"/>
      <c r="H34" s="21"/>
      <c r="I34" s="21"/>
      <c r="J34" s="21"/>
      <c r="K34" s="21"/>
      <c r="L34" s="21"/>
      <c r="M34" s="23"/>
    </row>
    <row r="35" spans="1:14" x14ac:dyDescent="0.25">
      <c r="A35" s="120"/>
      <c r="B35" s="117" t="s">
        <v>220</v>
      </c>
      <c r="C35" s="508"/>
      <c r="D35" s="509"/>
      <c r="E35" s="509"/>
      <c r="F35" s="510"/>
      <c r="G35" s="117" t="s">
        <v>221</v>
      </c>
      <c r="H35" s="508"/>
      <c r="I35" s="509"/>
      <c r="J35" s="509"/>
      <c r="K35" s="510"/>
      <c r="L35" s="21"/>
      <c r="M35" s="23"/>
    </row>
    <row r="36" spans="1:14" x14ac:dyDescent="0.25">
      <c r="A36" s="121"/>
      <c r="B36" s="116" t="s">
        <v>222</v>
      </c>
      <c r="C36" s="508" t="s">
        <v>393</v>
      </c>
      <c r="D36" s="509"/>
      <c r="E36" s="509"/>
      <c r="F36" s="510"/>
      <c r="G36" s="116" t="s">
        <v>222</v>
      </c>
      <c r="H36" s="508" t="s">
        <v>396</v>
      </c>
      <c r="I36" s="509"/>
      <c r="J36" s="509"/>
      <c r="K36" s="510"/>
      <c r="L36" s="21"/>
      <c r="M36" s="23"/>
    </row>
    <row r="37" spans="1:14" x14ac:dyDescent="0.25">
      <c r="A37" s="121"/>
      <c r="B37" s="115" t="s">
        <v>223</v>
      </c>
      <c r="C37" s="508" t="s">
        <v>394</v>
      </c>
      <c r="D37" s="509"/>
      <c r="E37" s="509"/>
      <c r="F37" s="510"/>
      <c r="G37" s="115" t="s">
        <v>223</v>
      </c>
      <c r="H37" s="508" t="s">
        <v>397</v>
      </c>
      <c r="I37" s="509"/>
      <c r="J37" s="509"/>
      <c r="K37" s="510"/>
      <c r="L37" s="21"/>
      <c r="M37" s="23"/>
    </row>
    <row r="38" spans="1:14" x14ac:dyDescent="0.25">
      <c r="A38" s="121"/>
      <c r="B38" s="115" t="s">
        <v>130</v>
      </c>
      <c r="C38" s="508" t="s">
        <v>296</v>
      </c>
      <c r="D38" s="509"/>
      <c r="E38" s="509"/>
      <c r="F38" s="510"/>
      <c r="G38" s="115" t="s">
        <v>130</v>
      </c>
      <c r="H38" s="508" t="s">
        <v>296</v>
      </c>
      <c r="I38" s="509"/>
      <c r="J38" s="509"/>
      <c r="K38" s="510"/>
      <c r="L38" s="21"/>
      <c r="M38" s="23"/>
      <c r="N38" s="20"/>
    </row>
    <row r="39" spans="1:14" x14ac:dyDescent="0.25">
      <c r="A39" s="22"/>
      <c r="B39" s="115" t="s">
        <v>224</v>
      </c>
      <c r="C39" s="508" t="s">
        <v>395</v>
      </c>
      <c r="D39" s="509"/>
      <c r="E39" s="509"/>
      <c r="F39" s="510"/>
      <c r="G39" s="115" t="s">
        <v>224</v>
      </c>
      <c r="H39" s="508" t="s">
        <v>395</v>
      </c>
      <c r="I39" s="509"/>
      <c r="J39" s="509"/>
      <c r="K39" s="510"/>
      <c r="L39" s="21"/>
      <c r="M39" s="23"/>
      <c r="N39" s="20"/>
    </row>
    <row r="40" spans="1:14" s="3" customFormat="1" ht="15.75" thickBot="1" x14ac:dyDescent="0.3">
      <c r="A40" s="24"/>
      <c r="B40" s="25"/>
      <c r="C40" s="25"/>
      <c r="D40" s="25"/>
      <c r="E40" s="25"/>
      <c r="F40" s="25"/>
      <c r="G40" s="25"/>
      <c r="H40" s="25"/>
      <c r="I40" s="25"/>
      <c r="J40" s="25"/>
      <c r="K40" s="25"/>
      <c r="L40" s="25"/>
      <c r="M40" s="26"/>
      <c r="N40" s="20"/>
    </row>
    <row r="41" spans="1:14" ht="1.5" customHeight="1" x14ac:dyDescent="0.25">
      <c r="A41" s="20"/>
      <c r="B41" s="20"/>
      <c r="C41" s="20"/>
      <c r="D41" s="20"/>
      <c r="E41" s="20"/>
      <c r="F41" s="20"/>
      <c r="G41" s="20"/>
      <c r="H41" s="20"/>
      <c r="I41" s="20"/>
      <c r="J41" s="20"/>
      <c r="K41" s="20"/>
      <c r="L41" s="20"/>
      <c r="M41" s="20"/>
      <c r="N41" s="20"/>
    </row>
    <row r="42" spans="1:14" x14ac:dyDescent="0.25">
      <c r="A42" s="20"/>
      <c r="B42" s="20"/>
      <c r="C42" s="20"/>
      <c r="D42" s="20"/>
      <c r="E42" s="20"/>
      <c r="F42" s="20"/>
      <c r="G42" s="20"/>
      <c r="H42" s="20"/>
      <c r="I42" s="20"/>
      <c r="J42" s="20"/>
      <c r="K42" s="20"/>
      <c r="L42" s="20"/>
      <c r="M42" s="20"/>
      <c r="N42" s="20"/>
    </row>
    <row r="43" spans="1:14" x14ac:dyDescent="0.25">
      <c r="A43" s="20"/>
      <c r="B43" s="20"/>
      <c r="C43" s="20"/>
      <c r="D43" s="20"/>
      <c r="E43" s="20"/>
      <c r="F43" s="20"/>
      <c r="G43" s="20"/>
      <c r="H43" s="20"/>
      <c r="I43" s="20"/>
      <c r="J43" s="20"/>
      <c r="K43" s="20"/>
      <c r="L43" s="20"/>
      <c r="M43" s="20"/>
      <c r="N43" s="20"/>
    </row>
    <row r="44" spans="1:14" x14ac:dyDescent="0.25">
      <c r="A44" s="20"/>
      <c r="B44" s="20"/>
      <c r="C44" s="20"/>
      <c r="D44" s="20"/>
      <c r="E44" s="20"/>
      <c r="F44" s="20"/>
      <c r="G44" s="20"/>
      <c r="H44" s="20"/>
      <c r="I44" s="20"/>
      <c r="J44" s="20"/>
      <c r="K44" s="20"/>
      <c r="L44" s="20"/>
      <c r="M44" s="20"/>
      <c r="N44" s="20"/>
    </row>
    <row r="45" spans="1:14" x14ac:dyDescent="0.25">
      <c r="A45" s="20"/>
      <c r="B45" s="20"/>
      <c r="C45" s="20"/>
      <c r="D45" s="20"/>
      <c r="E45" s="20"/>
      <c r="F45" s="20"/>
      <c r="G45" s="20"/>
      <c r="H45" s="20"/>
      <c r="I45" s="20"/>
      <c r="J45" s="20"/>
      <c r="K45" s="20"/>
      <c r="L45" s="20"/>
      <c r="M45" s="20"/>
      <c r="N45" s="20"/>
    </row>
    <row r="46" spans="1:14" x14ac:dyDescent="0.25">
      <c r="L46" s="20"/>
      <c r="M46" s="20"/>
      <c r="N46" s="20"/>
    </row>
    <row r="47" spans="1:14" x14ac:dyDescent="0.25">
      <c r="L47" s="20"/>
      <c r="M47" s="20"/>
      <c r="N47" s="20"/>
    </row>
    <row r="48" spans="1:14" x14ac:dyDescent="0.25">
      <c r="L48" s="20"/>
      <c r="M48" s="20"/>
      <c r="N48" s="20"/>
    </row>
    <row r="49" spans="12:14" x14ac:dyDescent="0.25">
      <c r="L49" s="20"/>
      <c r="M49" s="20"/>
      <c r="N49" s="20"/>
    </row>
    <row r="50" spans="12:14" x14ac:dyDescent="0.25">
      <c r="L50" s="20"/>
      <c r="M50" s="20"/>
      <c r="N50" s="20"/>
    </row>
    <row r="51" spans="12:14" x14ac:dyDescent="0.25">
      <c r="N51" s="20"/>
    </row>
    <row r="52" spans="12:14" x14ac:dyDescent="0.25">
      <c r="N52" s="20"/>
    </row>
    <row r="53" spans="12:14" x14ac:dyDescent="0.25">
      <c r="N53" s="20"/>
    </row>
    <row r="54" spans="12:14" x14ac:dyDescent="0.25">
      <c r="N54" s="20"/>
    </row>
    <row r="55" spans="12:14" x14ac:dyDescent="0.25">
      <c r="N55" s="20"/>
    </row>
    <row r="56" spans="12:14" x14ac:dyDescent="0.25">
      <c r="N56" s="20"/>
    </row>
  </sheetData>
  <mergeCells count="28">
    <mergeCell ref="C31:M31"/>
    <mergeCell ref="A1:B8"/>
    <mergeCell ref="C1:K8"/>
    <mergeCell ref="L1:M4"/>
    <mergeCell ref="L5:L6"/>
    <mergeCell ref="M5:M6"/>
    <mergeCell ref="C29:M29"/>
    <mergeCell ref="L9:M10"/>
    <mergeCell ref="B9:D10"/>
    <mergeCell ref="E9:F10"/>
    <mergeCell ref="G9:I10"/>
    <mergeCell ref="J9:K10"/>
    <mergeCell ref="C30:M30"/>
    <mergeCell ref="A9:A10"/>
    <mergeCell ref="C39:F39"/>
    <mergeCell ref="H36:K36"/>
    <mergeCell ref="H37:K37"/>
    <mergeCell ref="H38:K38"/>
    <mergeCell ref="H39:K39"/>
    <mergeCell ref="C35:F35"/>
    <mergeCell ref="H35:K35"/>
    <mergeCell ref="C36:F36"/>
    <mergeCell ref="C37:F37"/>
    <mergeCell ref="C38:F38"/>
    <mergeCell ref="C26:M26"/>
    <mergeCell ref="A27:A28"/>
    <mergeCell ref="C27:M27"/>
    <mergeCell ref="C28:M28"/>
  </mergeCells>
  <pageMargins left="0.7" right="0.7" top="0.75" bottom="0.75" header="0.3" footer="0.3"/>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AA66"/>
  <sheetViews>
    <sheetView view="pageBreakPreview" topLeftCell="A4" zoomScale="60" zoomScaleNormal="85" workbookViewId="0">
      <selection activeCell="N15" sqref="N15:R15"/>
    </sheetView>
  </sheetViews>
  <sheetFormatPr baseColWidth="10" defaultColWidth="11.42578125" defaultRowHeight="15" x14ac:dyDescent="0.25"/>
  <cols>
    <col min="1" max="1" width="21.140625" style="3" customWidth="1"/>
    <col min="2" max="4" width="11.42578125" style="3"/>
    <col min="5" max="5" width="7.42578125" style="3" customWidth="1"/>
    <col min="6" max="9" width="11.42578125" style="3"/>
    <col min="10" max="10" width="24.140625" style="3" customWidth="1"/>
    <col min="11" max="11" width="18.140625" style="3" customWidth="1"/>
    <col min="12" max="12" width="14.5703125" style="3" customWidth="1"/>
    <col min="13" max="13" width="15.42578125" style="3" customWidth="1"/>
    <col min="14" max="14" width="6.85546875" style="3" customWidth="1"/>
    <col min="15" max="16" width="5.85546875" style="3" customWidth="1"/>
    <col min="17" max="18" width="11.42578125" style="3"/>
    <col min="19" max="19" width="24.85546875" style="3" customWidth="1"/>
    <col min="20" max="21" width="11.42578125" style="3"/>
    <col min="22" max="22" width="18.42578125" style="3" customWidth="1"/>
    <col min="23" max="16384" width="11.42578125" style="3"/>
  </cols>
  <sheetData>
    <row r="1" spans="1:27" s="1" customFormat="1" ht="12" customHeight="1" x14ac:dyDescent="0.25">
      <c r="A1" s="620"/>
      <c r="B1" s="623" t="s">
        <v>225</v>
      </c>
      <c r="C1" s="624"/>
      <c r="D1" s="624"/>
      <c r="E1" s="624"/>
      <c r="F1" s="624"/>
      <c r="G1" s="624"/>
      <c r="H1" s="624"/>
      <c r="I1" s="624"/>
      <c r="J1" s="624"/>
      <c r="K1" s="624"/>
      <c r="L1" s="624"/>
      <c r="M1" s="624"/>
      <c r="N1" s="624"/>
      <c r="O1" s="624"/>
      <c r="P1" s="624"/>
      <c r="Q1" s="624"/>
      <c r="R1" s="624"/>
      <c r="S1" s="624"/>
      <c r="T1" s="624"/>
      <c r="U1" s="624"/>
      <c r="V1" s="624"/>
      <c r="W1" s="625"/>
      <c r="X1" s="593" t="s">
        <v>200</v>
      </c>
      <c r="Y1" s="594"/>
      <c r="Z1" s="594"/>
      <c r="AA1" s="595"/>
    </row>
    <row r="2" spans="1:27" s="1" customFormat="1" ht="12" customHeight="1" x14ac:dyDescent="0.25">
      <c r="A2" s="621"/>
      <c r="B2" s="623"/>
      <c r="C2" s="624"/>
      <c r="D2" s="624"/>
      <c r="E2" s="624"/>
      <c r="F2" s="624"/>
      <c r="G2" s="624"/>
      <c r="H2" s="624"/>
      <c r="I2" s="624"/>
      <c r="J2" s="624"/>
      <c r="K2" s="624"/>
      <c r="L2" s="624"/>
      <c r="M2" s="624"/>
      <c r="N2" s="624"/>
      <c r="O2" s="624"/>
      <c r="P2" s="624"/>
      <c r="Q2" s="624"/>
      <c r="R2" s="624"/>
      <c r="S2" s="624"/>
      <c r="T2" s="624"/>
      <c r="U2" s="624"/>
      <c r="V2" s="624"/>
      <c r="W2" s="625"/>
      <c r="X2" s="596"/>
      <c r="Y2" s="597"/>
      <c r="Z2" s="597"/>
      <c r="AA2" s="598"/>
    </row>
    <row r="3" spans="1:27" s="1" customFormat="1" ht="1.5" hidden="1" customHeight="1" x14ac:dyDescent="0.25">
      <c r="A3" s="621"/>
      <c r="B3" s="623"/>
      <c r="C3" s="624"/>
      <c r="D3" s="624"/>
      <c r="E3" s="624"/>
      <c r="F3" s="624"/>
      <c r="G3" s="624"/>
      <c r="H3" s="624"/>
      <c r="I3" s="624"/>
      <c r="J3" s="624"/>
      <c r="K3" s="624"/>
      <c r="L3" s="624"/>
      <c r="M3" s="624"/>
      <c r="N3" s="624"/>
      <c r="O3" s="624"/>
      <c r="P3" s="624"/>
      <c r="Q3" s="624"/>
      <c r="R3" s="624"/>
      <c r="S3" s="624"/>
      <c r="T3" s="624"/>
      <c r="U3" s="624"/>
      <c r="V3" s="624"/>
      <c r="W3" s="625"/>
      <c r="X3" s="596"/>
      <c r="Y3" s="597"/>
      <c r="Z3" s="597"/>
      <c r="AA3" s="598"/>
    </row>
    <row r="4" spans="1:27" s="1" customFormat="1" ht="3.75" customHeight="1" x14ac:dyDescent="0.25">
      <c r="A4" s="621"/>
      <c r="B4" s="623"/>
      <c r="C4" s="624"/>
      <c r="D4" s="624"/>
      <c r="E4" s="624"/>
      <c r="F4" s="624"/>
      <c r="G4" s="624"/>
      <c r="H4" s="624"/>
      <c r="I4" s="624"/>
      <c r="J4" s="624"/>
      <c r="K4" s="624"/>
      <c r="L4" s="624"/>
      <c r="M4" s="624"/>
      <c r="N4" s="624"/>
      <c r="O4" s="624"/>
      <c r="P4" s="624"/>
      <c r="Q4" s="624"/>
      <c r="R4" s="624"/>
      <c r="S4" s="624"/>
      <c r="T4" s="624"/>
      <c r="U4" s="624"/>
      <c r="V4" s="624"/>
      <c r="W4" s="625"/>
      <c r="X4" s="599"/>
      <c r="Y4" s="600"/>
      <c r="Z4" s="600"/>
      <c r="AA4" s="601"/>
    </row>
    <row r="5" spans="1:27" s="1" customFormat="1" ht="12" customHeight="1" x14ac:dyDescent="0.25">
      <c r="A5" s="621"/>
      <c r="B5" s="623"/>
      <c r="C5" s="624"/>
      <c r="D5" s="624"/>
      <c r="E5" s="624"/>
      <c r="F5" s="624"/>
      <c r="G5" s="624"/>
      <c r="H5" s="624"/>
      <c r="I5" s="624"/>
      <c r="J5" s="624"/>
      <c r="K5" s="624"/>
      <c r="L5" s="624"/>
      <c r="M5" s="624"/>
      <c r="N5" s="624"/>
      <c r="O5" s="624"/>
      <c r="P5" s="624"/>
      <c r="Q5" s="624"/>
      <c r="R5" s="624"/>
      <c r="S5" s="624"/>
      <c r="T5" s="624"/>
      <c r="U5" s="624"/>
      <c r="V5" s="624"/>
      <c r="W5" s="625"/>
      <c r="X5" s="602" t="s">
        <v>231</v>
      </c>
      <c r="Y5" s="603"/>
      <c r="Z5" s="602" t="s">
        <v>232</v>
      </c>
      <c r="AA5" s="603"/>
    </row>
    <row r="6" spans="1:27" s="1" customFormat="1" ht="7.5" customHeight="1" x14ac:dyDescent="0.25">
      <c r="A6" s="621"/>
      <c r="B6" s="623"/>
      <c r="C6" s="624"/>
      <c r="D6" s="624"/>
      <c r="E6" s="624"/>
      <c r="F6" s="624"/>
      <c r="G6" s="624"/>
      <c r="H6" s="624"/>
      <c r="I6" s="624"/>
      <c r="J6" s="624"/>
      <c r="K6" s="624"/>
      <c r="L6" s="624"/>
      <c r="M6" s="624"/>
      <c r="N6" s="624"/>
      <c r="O6" s="624"/>
      <c r="P6" s="624"/>
      <c r="Q6" s="624"/>
      <c r="R6" s="624"/>
      <c r="S6" s="624"/>
      <c r="T6" s="624"/>
      <c r="U6" s="624"/>
      <c r="V6" s="624"/>
      <c r="W6" s="625"/>
      <c r="X6" s="604"/>
      <c r="Y6" s="605"/>
      <c r="Z6" s="604"/>
      <c r="AA6" s="605"/>
    </row>
    <row r="7" spans="1:27" s="1" customFormat="1" ht="21" customHeight="1" x14ac:dyDescent="0.25">
      <c r="A7" s="621"/>
      <c r="B7" s="623"/>
      <c r="C7" s="624"/>
      <c r="D7" s="624"/>
      <c r="E7" s="624"/>
      <c r="F7" s="624"/>
      <c r="G7" s="624"/>
      <c r="H7" s="624"/>
      <c r="I7" s="624"/>
      <c r="J7" s="624"/>
      <c r="K7" s="624"/>
      <c r="L7" s="624"/>
      <c r="M7" s="624"/>
      <c r="N7" s="624"/>
      <c r="O7" s="624"/>
      <c r="P7" s="624"/>
      <c r="Q7" s="624"/>
      <c r="R7" s="624"/>
      <c r="S7" s="624"/>
      <c r="T7" s="624"/>
      <c r="U7" s="624"/>
      <c r="V7" s="624"/>
      <c r="W7" s="625"/>
      <c r="X7" s="606" t="s">
        <v>233</v>
      </c>
      <c r="Y7" s="607"/>
      <c r="Z7" s="606">
        <v>2</v>
      </c>
      <c r="AA7" s="607"/>
    </row>
    <row r="8" spans="1:27" s="1" customFormat="1" ht="18.75" customHeight="1" x14ac:dyDescent="0.25">
      <c r="A8" s="622"/>
      <c r="B8" s="626"/>
      <c r="C8" s="627"/>
      <c r="D8" s="627"/>
      <c r="E8" s="627"/>
      <c r="F8" s="627"/>
      <c r="G8" s="627"/>
      <c r="H8" s="627"/>
      <c r="I8" s="627"/>
      <c r="J8" s="627"/>
      <c r="K8" s="627"/>
      <c r="L8" s="627"/>
      <c r="M8" s="627"/>
      <c r="N8" s="627"/>
      <c r="O8" s="627"/>
      <c r="P8" s="627"/>
      <c r="Q8" s="627"/>
      <c r="R8" s="627"/>
      <c r="S8" s="627"/>
      <c r="T8" s="627"/>
      <c r="U8" s="627"/>
      <c r="V8" s="627"/>
      <c r="W8" s="628"/>
      <c r="X8" s="606" t="s">
        <v>234</v>
      </c>
      <c r="Y8" s="607"/>
      <c r="Z8" s="608">
        <v>43783</v>
      </c>
      <c r="AA8" s="609"/>
    </row>
    <row r="9" spans="1:27" s="1" customFormat="1" ht="25.5" customHeight="1" x14ac:dyDescent="0.25">
      <c r="A9" s="610" t="s">
        <v>329</v>
      </c>
      <c r="B9" s="611"/>
      <c r="C9" s="611"/>
      <c r="D9" s="611"/>
      <c r="E9" s="611"/>
      <c r="F9" s="611"/>
      <c r="G9" s="611"/>
      <c r="H9" s="611"/>
      <c r="I9" s="611"/>
      <c r="J9" s="611"/>
      <c r="K9" s="611"/>
      <c r="L9" s="611"/>
      <c r="M9" s="611"/>
      <c r="N9" s="611"/>
      <c r="O9" s="611"/>
      <c r="P9" s="611"/>
      <c r="Q9" s="611"/>
      <c r="R9" s="611"/>
      <c r="S9" s="611"/>
      <c r="T9" s="611"/>
      <c r="U9" s="611"/>
      <c r="V9" s="611"/>
      <c r="W9" s="611"/>
      <c r="X9" s="611"/>
      <c r="Y9" s="611"/>
      <c r="Z9" s="611"/>
      <c r="AA9" s="612"/>
    </row>
    <row r="10" spans="1:27" s="1" customFormat="1" ht="27" customHeight="1" x14ac:dyDescent="0.25">
      <c r="A10" s="613"/>
      <c r="B10" s="614"/>
      <c r="C10" s="614"/>
      <c r="D10" s="614"/>
      <c r="E10" s="614"/>
      <c r="F10" s="614"/>
      <c r="G10" s="614"/>
      <c r="H10" s="614"/>
      <c r="I10" s="614"/>
      <c r="J10" s="614"/>
      <c r="K10" s="614"/>
      <c r="L10" s="614"/>
      <c r="M10" s="614"/>
      <c r="N10" s="614"/>
      <c r="O10" s="614"/>
      <c r="P10" s="614"/>
      <c r="Q10" s="614"/>
      <c r="R10" s="614"/>
      <c r="S10" s="614"/>
      <c r="T10" s="614"/>
      <c r="U10" s="614"/>
      <c r="V10" s="614"/>
      <c r="W10" s="614"/>
      <c r="X10" s="614"/>
      <c r="Y10" s="614"/>
      <c r="Z10" s="614"/>
      <c r="AA10" s="615"/>
    </row>
    <row r="11" spans="1:27" s="1" customFormat="1" ht="12" customHeight="1" x14ac:dyDescent="0.25">
      <c r="A11" s="616" t="s">
        <v>330</v>
      </c>
      <c r="B11" s="617"/>
      <c r="C11" s="617"/>
      <c r="D11" s="617"/>
      <c r="E11" s="617"/>
      <c r="F11" s="617"/>
      <c r="G11" s="617"/>
      <c r="H11" s="617"/>
      <c r="I11" s="617"/>
      <c r="J11" s="617"/>
      <c r="K11" s="617"/>
      <c r="L11" s="617"/>
      <c r="M11" s="617"/>
      <c r="N11" s="617"/>
      <c r="O11" s="617"/>
      <c r="P11" s="617"/>
      <c r="Q11" s="617"/>
      <c r="R11" s="617"/>
      <c r="S11" s="617"/>
      <c r="T11" s="617"/>
      <c r="U11" s="617"/>
      <c r="V11" s="617"/>
      <c r="W11" s="617"/>
      <c r="X11" s="617"/>
      <c r="Y11" s="617"/>
      <c r="Z11" s="617"/>
      <c r="AA11" s="617"/>
    </row>
    <row r="12" spans="1:27" s="1" customFormat="1" ht="12" customHeight="1" thickBot="1" x14ac:dyDescent="0.3">
      <c r="A12" s="618"/>
      <c r="B12" s="619"/>
      <c r="C12" s="619"/>
      <c r="D12" s="619"/>
      <c r="E12" s="619"/>
      <c r="F12" s="619"/>
      <c r="G12" s="619"/>
      <c r="H12" s="619"/>
      <c r="I12" s="619"/>
      <c r="J12" s="619"/>
      <c r="K12" s="619"/>
      <c r="L12" s="619"/>
      <c r="M12" s="619"/>
      <c r="N12" s="619"/>
      <c r="O12" s="619"/>
      <c r="P12" s="619"/>
      <c r="Q12" s="619"/>
      <c r="R12" s="619"/>
      <c r="S12" s="619"/>
      <c r="T12" s="619"/>
      <c r="U12" s="619"/>
      <c r="V12" s="619"/>
      <c r="W12" s="619"/>
      <c r="X12" s="619"/>
      <c r="Y12" s="619"/>
      <c r="Z12" s="619"/>
      <c r="AA12" s="619"/>
    </row>
    <row r="13" spans="1:27" s="1" customFormat="1" ht="17.25" customHeight="1" thickBot="1" x14ac:dyDescent="0.3">
      <c r="A13" s="629" t="s">
        <v>241</v>
      </c>
      <c r="B13" s="630"/>
      <c r="C13" s="630"/>
      <c r="D13" s="630"/>
      <c r="E13" s="630"/>
      <c r="F13" s="630"/>
      <c r="G13" s="630"/>
      <c r="H13" s="630"/>
      <c r="I13" s="631"/>
      <c r="J13" s="629" t="s">
        <v>242</v>
      </c>
      <c r="K13" s="630"/>
      <c r="L13" s="630"/>
      <c r="M13" s="630"/>
      <c r="N13" s="630"/>
      <c r="O13" s="630"/>
      <c r="P13" s="630"/>
      <c r="Q13" s="630"/>
      <c r="R13" s="631"/>
      <c r="S13" s="629" t="s">
        <v>239</v>
      </c>
      <c r="T13" s="630"/>
      <c r="U13" s="630"/>
      <c r="V13" s="630"/>
      <c r="W13" s="630"/>
      <c r="X13" s="630"/>
      <c r="Y13" s="630"/>
      <c r="Z13" s="630"/>
      <c r="AA13" s="631"/>
    </row>
    <row r="14" spans="1:27" s="1" customFormat="1" ht="18" customHeight="1" thickBot="1" x14ac:dyDescent="0.3">
      <c r="A14" s="118" t="s">
        <v>243</v>
      </c>
      <c r="B14" s="629" t="s">
        <v>155</v>
      </c>
      <c r="C14" s="630"/>
      <c r="D14" s="630"/>
      <c r="E14" s="631"/>
      <c r="F14" s="629" t="s">
        <v>227</v>
      </c>
      <c r="G14" s="630"/>
      <c r="H14" s="630"/>
      <c r="I14" s="631"/>
      <c r="J14" s="118" t="s">
        <v>243</v>
      </c>
      <c r="K14" s="629" t="s">
        <v>154</v>
      </c>
      <c r="L14" s="630"/>
      <c r="M14" s="631"/>
      <c r="N14" s="629" t="s">
        <v>227</v>
      </c>
      <c r="O14" s="630"/>
      <c r="P14" s="630"/>
      <c r="Q14" s="630"/>
      <c r="R14" s="631"/>
      <c r="S14" s="118" t="s">
        <v>243</v>
      </c>
      <c r="T14" s="629" t="s">
        <v>154</v>
      </c>
      <c r="U14" s="630"/>
      <c r="V14" s="631"/>
      <c r="W14" s="629" t="s">
        <v>227</v>
      </c>
      <c r="X14" s="630"/>
      <c r="Y14" s="630"/>
      <c r="Z14" s="630"/>
      <c r="AA14" s="631"/>
    </row>
    <row r="15" spans="1:27" s="1" customFormat="1" ht="161.25" customHeight="1" thickBot="1" x14ac:dyDescent="0.3">
      <c r="A15" s="562" t="s">
        <v>259</v>
      </c>
      <c r="B15" s="580"/>
      <c r="C15" s="580"/>
      <c r="D15" s="580"/>
      <c r="E15" s="581"/>
      <c r="F15" s="586"/>
      <c r="G15" s="587"/>
      <c r="H15" s="587"/>
      <c r="I15" s="587"/>
      <c r="J15" s="562" t="s">
        <v>263</v>
      </c>
      <c r="K15" s="584" t="s">
        <v>402</v>
      </c>
      <c r="L15" s="584"/>
      <c r="M15" s="585"/>
      <c r="N15" s="583" t="s">
        <v>403</v>
      </c>
      <c r="O15" s="584"/>
      <c r="P15" s="584"/>
      <c r="Q15" s="584"/>
      <c r="R15" s="584"/>
      <c r="S15" s="562" t="s">
        <v>269</v>
      </c>
      <c r="T15" s="646"/>
      <c r="U15" s="587"/>
      <c r="V15" s="647"/>
      <c r="W15" s="586"/>
      <c r="X15" s="587"/>
      <c r="Y15" s="587"/>
      <c r="Z15" s="587"/>
      <c r="AA15" s="588"/>
    </row>
    <row r="16" spans="1:27" s="1" customFormat="1" ht="105.75" hidden="1" customHeight="1" x14ac:dyDescent="0.25">
      <c r="A16" s="563"/>
      <c r="B16" s="632"/>
      <c r="C16" s="632"/>
      <c r="D16" s="632"/>
      <c r="E16" s="633"/>
      <c r="F16" s="555"/>
      <c r="G16" s="543"/>
      <c r="H16" s="543"/>
      <c r="I16" s="543"/>
      <c r="J16" s="563"/>
      <c r="K16" s="634"/>
      <c r="L16" s="634"/>
      <c r="M16" s="635"/>
      <c r="N16" s="636"/>
      <c r="O16" s="634"/>
      <c r="P16" s="634"/>
      <c r="Q16" s="634"/>
      <c r="R16" s="634"/>
      <c r="S16" s="563"/>
      <c r="T16" s="637"/>
      <c r="U16" s="638"/>
      <c r="V16" s="639"/>
      <c r="W16" s="640"/>
      <c r="X16" s="638"/>
      <c r="Y16" s="638"/>
      <c r="Z16" s="638"/>
      <c r="AA16" s="641"/>
    </row>
    <row r="17" spans="1:27" s="1" customFormat="1" ht="73.5" hidden="1" customHeight="1" x14ac:dyDescent="0.25">
      <c r="A17" s="563"/>
      <c r="B17" s="642"/>
      <c r="C17" s="642"/>
      <c r="D17" s="642"/>
      <c r="E17" s="643"/>
      <c r="F17" s="644"/>
      <c r="G17" s="642"/>
      <c r="H17" s="642"/>
      <c r="I17" s="642"/>
      <c r="J17" s="563"/>
      <c r="K17" s="543"/>
      <c r="L17" s="543"/>
      <c r="M17" s="544"/>
      <c r="N17" s="555"/>
      <c r="O17" s="543"/>
      <c r="P17" s="543"/>
      <c r="Q17" s="543"/>
      <c r="R17" s="543"/>
      <c r="S17" s="563"/>
      <c r="T17" s="539"/>
      <c r="U17" s="540"/>
      <c r="V17" s="541"/>
      <c r="W17" s="553"/>
      <c r="X17" s="540"/>
      <c r="Y17" s="540"/>
      <c r="Z17" s="540"/>
      <c r="AA17" s="554"/>
    </row>
    <row r="18" spans="1:27" ht="96" hidden="1" customHeight="1" thickBot="1" x14ac:dyDescent="0.3">
      <c r="A18" s="564"/>
      <c r="B18" s="549"/>
      <c r="C18" s="549"/>
      <c r="D18" s="549"/>
      <c r="E18" s="550"/>
      <c r="F18" s="548"/>
      <c r="G18" s="549"/>
      <c r="H18" s="549"/>
      <c r="I18" s="549"/>
      <c r="J18" s="564"/>
      <c r="K18" s="546"/>
      <c r="L18" s="546"/>
      <c r="M18" s="547"/>
      <c r="N18" s="557"/>
      <c r="O18" s="546"/>
      <c r="P18" s="546"/>
      <c r="Q18" s="546"/>
      <c r="R18" s="546"/>
      <c r="S18" s="564"/>
      <c r="T18" s="645"/>
      <c r="U18" s="549"/>
      <c r="V18" s="550"/>
      <c r="W18" s="548"/>
      <c r="X18" s="549"/>
      <c r="Y18" s="549"/>
      <c r="Z18" s="549"/>
      <c r="AA18" s="571"/>
    </row>
    <row r="19" spans="1:27" ht="180" customHeight="1" thickBot="1" x14ac:dyDescent="0.3">
      <c r="A19" s="562" t="s">
        <v>258</v>
      </c>
      <c r="B19" s="589" t="s">
        <v>398</v>
      </c>
      <c r="C19" s="589"/>
      <c r="D19" s="589"/>
      <c r="E19" s="590"/>
      <c r="F19" s="591" t="s">
        <v>399</v>
      </c>
      <c r="G19" s="592"/>
      <c r="H19" s="592"/>
      <c r="I19" s="592"/>
      <c r="J19" s="562" t="s">
        <v>264</v>
      </c>
      <c r="K19" s="540"/>
      <c r="L19" s="540"/>
      <c r="M19" s="541"/>
      <c r="N19" s="553"/>
      <c r="O19" s="540"/>
      <c r="P19" s="540"/>
      <c r="Q19" s="540"/>
      <c r="R19" s="540"/>
      <c r="S19" s="562" t="s">
        <v>270</v>
      </c>
      <c r="T19" s="540"/>
      <c r="U19" s="540"/>
      <c r="V19" s="541"/>
      <c r="W19" s="553"/>
      <c r="X19" s="540"/>
      <c r="Y19" s="540"/>
      <c r="Z19" s="540"/>
      <c r="AA19" s="554"/>
    </row>
    <row r="20" spans="1:27" ht="90.75" hidden="1" customHeight="1" x14ac:dyDescent="0.25">
      <c r="A20" s="563"/>
      <c r="B20" s="576"/>
      <c r="C20" s="576"/>
      <c r="D20" s="576"/>
      <c r="E20" s="577"/>
      <c r="F20" s="553"/>
      <c r="G20" s="540"/>
      <c r="H20" s="540"/>
      <c r="I20" s="540"/>
      <c r="J20" s="563"/>
      <c r="K20" s="540"/>
      <c r="L20" s="540"/>
      <c r="M20" s="541"/>
      <c r="N20" s="553"/>
      <c r="O20" s="540"/>
      <c r="P20" s="540"/>
      <c r="Q20" s="540"/>
      <c r="R20" s="540"/>
      <c r="S20" s="563"/>
      <c r="T20" s="540"/>
      <c r="U20" s="540"/>
      <c r="V20" s="541"/>
      <c r="W20" s="553"/>
      <c r="X20" s="540"/>
      <c r="Y20" s="540"/>
      <c r="Z20" s="540"/>
      <c r="AA20" s="554"/>
    </row>
    <row r="21" spans="1:27" ht="90" hidden="1" customHeight="1" x14ac:dyDescent="0.25">
      <c r="A21" s="563"/>
      <c r="B21" s="576"/>
      <c r="C21" s="576"/>
      <c r="D21" s="576"/>
      <c r="E21" s="577"/>
      <c r="F21" s="553"/>
      <c r="G21" s="540"/>
      <c r="H21" s="540"/>
      <c r="I21" s="540"/>
      <c r="J21" s="563"/>
      <c r="K21" s="540"/>
      <c r="L21" s="540"/>
      <c r="M21" s="541"/>
      <c r="N21" s="553"/>
      <c r="O21" s="540"/>
      <c r="P21" s="540"/>
      <c r="Q21" s="540"/>
      <c r="R21" s="540"/>
      <c r="S21" s="563"/>
      <c r="T21" s="540"/>
      <c r="U21" s="540"/>
      <c r="V21" s="541"/>
      <c r="W21" s="553"/>
      <c r="X21" s="540"/>
      <c r="Y21" s="540"/>
      <c r="Z21" s="540"/>
      <c r="AA21" s="554"/>
    </row>
    <row r="22" spans="1:27" ht="99" hidden="1" customHeight="1" x14ac:dyDescent="0.25">
      <c r="A22" s="563"/>
      <c r="B22" s="576"/>
      <c r="C22" s="576"/>
      <c r="D22" s="576"/>
      <c r="E22" s="577"/>
      <c r="F22" s="553"/>
      <c r="G22" s="540"/>
      <c r="H22" s="540"/>
      <c r="I22" s="540"/>
      <c r="J22" s="563"/>
      <c r="K22" s="540"/>
      <c r="L22" s="540"/>
      <c r="M22" s="541"/>
      <c r="N22" s="559"/>
      <c r="O22" s="560"/>
      <c r="P22" s="560"/>
      <c r="Q22" s="560"/>
      <c r="R22" s="560"/>
      <c r="S22" s="563"/>
      <c r="T22" s="540"/>
      <c r="U22" s="540"/>
      <c r="V22" s="541"/>
      <c r="W22" s="553"/>
      <c r="X22" s="540"/>
      <c r="Y22" s="540"/>
      <c r="Z22" s="540"/>
      <c r="AA22" s="554"/>
    </row>
    <row r="23" spans="1:27" ht="99.75" hidden="1" customHeight="1" thickBot="1" x14ac:dyDescent="0.3">
      <c r="A23" s="563"/>
      <c r="B23" s="576"/>
      <c r="C23" s="576"/>
      <c r="D23" s="576"/>
      <c r="E23" s="577"/>
      <c r="F23" s="553"/>
      <c r="G23" s="540"/>
      <c r="H23" s="540"/>
      <c r="I23" s="540"/>
      <c r="J23" s="564"/>
      <c r="K23" s="540"/>
      <c r="L23" s="540"/>
      <c r="M23" s="541"/>
      <c r="N23" s="561"/>
      <c r="O23" s="561"/>
      <c r="P23" s="561"/>
      <c r="Q23" s="561"/>
      <c r="R23" s="553"/>
      <c r="S23" s="564"/>
      <c r="T23" s="540"/>
      <c r="U23" s="540"/>
      <c r="V23" s="541"/>
      <c r="W23" s="553"/>
      <c r="X23" s="540"/>
      <c r="Y23" s="540"/>
      <c r="Z23" s="540"/>
      <c r="AA23" s="554"/>
    </row>
    <row r="24" spans="1:27" ht="177.75" hidden="1" customHeight="1" x14ac:dyDescent="0.25">
      <c r="A24" s="562" t="s">
        <v>257</v>
      </c>
      <c r="B24" s="579"/>
      <c r="C24" s="580"/>
      <c r="D24" s="580"/>
      <c r="E24" s="581"/>
      <c r="F24" s="586"/>
      <c r="G24" s="587"/>
      <c r="H24" s="587"/>
      <c r="I24" s="588"/>
      <c r="J24" s="562" t="s">
        <v>265</v>
      </c>
      <c r="K24" s="646"/>
      <c r="L24" s="587"/>
      <c r="M24" s="647"/>
      <c r="N24" s="586"/>
      <c r="O24" s="587"/>
      <c r="P24" s="587"/>
      <c r="Q24" s="587"/>
      <c r="R24" s="588"/>
      <c r="S24" s="562" t="s">
        <v>271</v>
      </c>
      <c r="T24" s="646"/>
      <c r="U24" s="587"/>
      <c r="V24" s="647"/>
      <c r="W24" s="586"/>
      <c r="X24" s="587"/>
      <c r="Y24" s="587"/>
      <c r="Z24" s="587"/>
      <c r="AA24" s="588"/>
    </row>
    <row r="25" spans="1:27" ht="77.25" hidden="1" customHeight="1" x14ac:dyDescent="0.25">
      <c r="A25" s="563"/>
      <c r="B25" s="582"/>
      <c r="C25" s="576"/>
      <c r="D25" s="576"/>
      <c r="E25" s="577"/>
      <c r="F25" s="553"/>
      <c r="G25" s="540"/>
      <c r="H25" s="540"/>
      <c r="I25" s="554"/>
      <c r="J25" s="563"/>
      <c r="K25" s="539"/>
      <c r="L25" s="540"/>
      <c r="M25" s="541"/>
      <c r="N25" s="553"/>
      <c r="O25" s="540"/>
      <c r="P25" s="540"/>
      <c r="Q25" s="540"/>
      <c r="R25" s="554"/>
      <c r="S25" s="563"/>
      <c r="T25" s="539"/>
      <c r="U25" s="540"/>
      <c r="V25" s="541"/>
      <c r="W25" s="553"/>
      <c r="X25" s="540"/>
      <c r="Y25" s="540"/>
      <c r="Z25" s="540"/>
      <c r="AA25" s="554"/>
    </row>
    <row r="26" spans="1:27" ht="78" hidden="1" customHeight="1" thickBot="1" x14ac:dyDescent="0.3">
      <c r="A26" s="564"/>
      <c r="B26" s="568"/>
      <c r="C26" s="569"/>
      <c r="D26" s="569"/>
      <c r="E26" s="570"/>
      <c r="F26" s="548"/>
      <c r="G26" s="549"/>
      <c r="H26" s="549"/>
      <c r="I26" s="571"/>
      <c r="J26" s="564"/>
      <c r="K26" s="645"/>
      <c r="L26" s="549"/>
      <c r="M26" s="550"/>
      <c r="N26" s="548"/>
      <c r="O26" s="549"/>
      <c r="P26" s="549"/>
      <c r="Q26" s="549"/>
      <c r="R26" s="571"/>
      <c r="S26" s="564"/>
      <c r="T26" s="645"/>
      <c r="U26" s="549"/>
      <c r="V26" s="550"/>
      <c r="W26" s="548"/>
      <c r="X26" s="549"/>
      <c r="Y26" s="549"/>
      <c r="Z26" s="549"/>
      <c r="AA26" s="571"/>
    </row>
    <row r="27" spans="1:27" ht="223.5" customHeight="1" thickBot="1" x14ac:dyDescent="0.3">
      <c r="A27" s="648" t="s">
        <v>260</v>
      </c>
      <c r="B27" s="572" t="s">
        <v>400</v>
      </c>
      <c r="C27" s="573"/>
      <c r="D27" s="573"/>
      <c r="E27" s="574"/>
      <c r="F27" s="583" t="s">
        <v>401</v>
      </c>
      <c r="G27" s="584"/>
      <c r="H27" s="584"/>
      <c r="I27" s="585"/>
      <c r="J27" s="651" t="s">
        <v>266</v>
      </c>
      <c r="K27" s="586"/>
      <c r="L27" s="587"/>
      <c r="M27" s="647"/>
      <c r="N27" s="586"/>
      <c r="O27" s="587"/>
      <c r="P27" s="587"/>
      <c r="Q27" s="587"/>
      <c r="R27" s="647"/>
      <c r="S27" s="651" t="s">
        <v>272</v>
      </c>
      <c r="T27" s="654"/>
      <c r="U27" s="655"/>
      <c r="V27" s="656"/>
      <c r="W27" s="654"/>
      <c r="X27" s="655"/>
      <c r="Y27" s="655"/>
      <c r="Z27" s="655"/>
      <c r="AA27" s="657"/>
    </row>
    <row r="28" spans="1:27" ht="102" hidden="1" customHeight="1" x14ac:dyDescent="0.25">
      <c r="A28" s="649"/>
      <c r="B28" s="575"/>
      <c r="C28" s="576"/>
      <c r="D28" s="576"/>
      <c r="E28" s="577"/>
      <c r="F28" s="553"/>
      <c r="G28" s="540"/>
      <c r="H28" s="540"/>
      <c r="I28" s="541"/>
      <c r="J28" s="652"/>
      <c r="K28" s="553"/>
      <c r="L28" s="540"/>
      <c r="M28" s="541"/>
      <c r="N28" s="553"/>
      <c r="O28" s="540"/>
      <c r="P28" s="540"/>
      <c r="Q28" s="540"/>
      <c r="R28" s="541"/>
      <c r="S28" s="652"/>
      <c r="T28" s="553"/>
      <c r="U28" s="540"/>
      <c r="V28" s="541"/>
      <c r="W28" s="553"/>
      <c r="X28" s="540"/>
      <c r="Y28" s="540"/>
      <c r="Z28" s="540"/>
      <c r="AA28" s="554"/>
    </row>
    <row r="29" spans="1:27" ht="66.75" hidden="1" customHeight="1" x14ac:dyDescent="0.25">
      <c r="A29" s="649"/>
      <c r="B29" s="575"/>
      <c r="C29" s="576"/>
      <c r="D29" s="576"/>
      <c r="E29" s="577"/>
      <c r="F29" s="553"/>
      <c r="G29" s="540"/>
      <c r="H29" s="540"/>
      <c r="I29" s="541"/>
      <c r="J29" s="652"/>
      <c r="K29" s="553"/>
      <c r="L29" s="540"/>
      <c r="M29" s="541"/>
      <c r="N29" s="553"/>
      <c r="O29" s="540"/>
      <c r="P29" s="540"/>
      <c r="Q29" s="540"/>
      <c r="R29" s="541"/>
      <c r="S29" s="652"/>
      <c r="T29" s="553"/>
      <c r="U29" s="540"/>
      <c r="V29" s="541"/>
      <c r="W29" s="553"/>
      <c r="X29" s="540"/>
      <c r="Y29" s="540"/>
      <c r="Z29" s="540"/>
      <c r="AA29" s="554"/>
    </row>
    <row r="30" spans="1:27" ht="77.25" hidden="1" customHeight="1" x14ac:dyDescent="0.25">
      <c r="A30" s="649"/>
      <c r="B30" s="575"/>
      <c r="C30" s="576"/>
      <c r="D30" s="576"/>
      <c r="E30" s="577"/>
      <c r="F30" s="553"/>
      <c r="G30" s="540"/>
      <c r="H30" s="540"/>
      <c r="I30" s="541"/>
      <c r="J30" s="652"/>
      <c r="K30" s="553"/>
      <c r="L30" s="540"/>
      <c r="M30" s="541"/>
      <c r="N30" s="553"/>
      <c r="O30" s="540"/>
      <c r="P30" s="540"/>
      <c r="Q30" s="540"/>
      <c r="R30" s="541"/>
      <c r="S30" s="652"/>
      <c r="T30" s="553"/>
      <c r="U30" s="540"/>
      <c r="V30" s="541"/>
      <c r="W30" s="553"/>
      <c r="X30" s="540"/>
      <c r="Y30" s="540"/>
      <c r="Z30" s="540"/>
      <c r="AA30" s="554"/>
    </row>
    <row r="31" spans="1:27" ht="82.5" hidden="1" customHeight="1" thickBot="1" x14ac:dyDescent="0.3">
      <c r="A31" s="650"/>
      <c r="B31" s="578"/>
      <c r="C31" s="569"/>
      <c r="D31" s="569"/>
      <c r="E31" s="570"/>
      <c r="F31" s="548"/>
      <c r="G31" s="549"/>
      <c r="H31" s="549"/>
      <c r="I31" s="550"/>
      <c r="J31" s="653"/>
      <c r="K31" s="548"/>
      <c r="L31" s="549"/>
      <c r="M31" s="550"/>
      <c r="N31" s="548"/>
      <c r="O31" s="549"/>
      <c r="P31" s="549"/>
      <c r="Q31" s="549"/>
      <c r="R31" s="550"/>
      <c r="S31" s="653"/>
      <c r="T31" s="548"/>
      <c r="U31" s="549"/>
      <c r="V31" s="550"/>
      <c r="W31" s="548"/>
      <c r="X31" s="549"/>
      <c r="Y31" s="549"/>
      <c r="Z31" s="549"/>
      <c r="AA31" s="571"/>
    </row>
    <row r="32" spans="1:27" ht="251.25" customHeight="1" thickBot="1" x14ac:dyDescent="0.3">
      <c r="A32" s="562" t="s">
        <v>261</v>
      </c>
      <c r="B32" s="579"/>
      <c r="C32" s="580"/>
      <c r="D32" s="580"/>
      <c r="E32" s="581"/>
      <c r="F32" s="586"/>
      <c r="G32" s="587"/>
      <c r="H32" s="587"/>
      <c r="I32" s="588"/>
      <c r="J32" s="565" t="s">
        <v>267</v>
      </c>
      <c r="K32" s="536" t="s">
        <v>404</v>
      </c>
      <c r="L32" s="537"/>
      <c r="M32" s="538"/>
      <c r="N32" s="551" t="s">
        <v>405</v>
      </c>
      <c r="O32" s="537"/>
      <c r="P32" s="537"/>
      <c r="Q32" s="537"/>
      <c r="R32" s="552"/>
      <c r="S32" s="658" t="s">
        <v>273</v>
      </c>
      <c r="T32" s="646"/>
      <c r="U32" s="587"/>
      <c r="V32" s="647"/>
      <c r="W32" s="586"/>
      <c r="X32" s="587"/>
      <c r="Y32" s="587"/>
      <c r="Z32" s="587"/>
      <c r="AA32" s="588"/>
    </row>
    <row r="33" spans="1:27" ht="85.5" hidden="1" customHeight="1" x14ac:dyDescent="0.25">
      <c r="A33" s="563"/>
      <c r="B33" s="582"/>
      <c r="C33" s="576"/>
      <c r="D33" s="576"/>
      <c r="E33" s="577"/>
      <c r="F33" s="553"/>
      <c r="G33" s="540"/>
      <c r="H33" s="540"/>
      <c r="I33" s="554"/>
      <c r="J33" s="566"/>
      <c r="K33" s="539"/>
      <c r="L33" s="540"/>
      <c r="M33" s="541"/>
      <c r="N33" s="553"/>
      <c r="O33" s="540"/>
      <c r="P33" s="540"/>
      <c r="Q33" s="540"/>
      <c r="R33" s="554"/>
      <c r="S33" s="659"/>
      <c r="T33" s="539"/>
      <c r="U33" s="540"/>
      <c r="V33" s="541"/>
      <c r="W33" s="553"/>
      <c r="X33" s="540"/>
      <c r="Y33" s="540"/>
      <c r="Z33" s="540"/>
      <c r="AA33" s="554"/>
    </row>
    <row r="34" spans="1:27" ht="77.25" hidden="1" customHeight="1" x14ac:dyDescent="0.25">
      <c r="A34" s="563"/>
      <c r="B34" s="582"/>
      <c r="C34" s="576"/>
      <c r="D34" s="576"/>
      <c r="E34" s="577"/>
      <c r="F34" s="553"/>
      <c r="G34" s="540"/>
      <c r="H34" s="540"/>
      <c r="I34" s="554"/>
      <c r="J34" s="566"/>
      <c r="K34" s="542"/>
      <c r="L34" s="543"/>
      <c r="M34" s="544"/>
      <c r="N34" s="555"/>
      <c r="O34" s="543"/>
      <c r="P34" s="543"/>
      <c r="Q34" s="543"/>
      <c r="R34" s="556"/>
      <c r="S34" s="659"/>
      <c r="T34" s="539"/>
      <c r="U34" s="540"/>
      <c r="V34" s="541"/>
      <c r="W34" s="553"/>
      <c r="X34" s="540"/>
      <c r="Y34" s="540"/>
      <c r="Z34" s="540"/>
      <c r="AA34" s="554"/>
    </row>
    <row r="35" spans="1:27" ht="75" hidden="1" customHeight="1" thickBot="1" x14ac:dyDescent="0.3">
      <c r="A35" s="564"/>
      <c r="B35" s="568"/>
      <c r="C35" s="569"/>
      <c r="D35" s="569"/>
      <c r="E35" s="570"/>
      <c r="F35" s="548"/>
      <c r="G35" s="549"/>
      <c r="H35" s="549"/>
      <c r="I35" s="571"/>
      <c r="J35" s="567"/>
      <c r="K35" s="545"/>
      <c r="L35" s="546"/>
      <c r="M35" s="547"/>
      <c r="N35" s="557"/>
      <c r="O35" s="546"/>
      <c r="P35" s="546"/>
      <c r="Q35" s="546"/>
      <c r="R35" s="558"/>
      <c r="S35" s="660"/>
      <c r="T35" s="645"/>
      <c r="U35" s="549"/>
      <c r="V35" s="550"/>
      <c r="W35" s="548"/>
      <c r="X35" s="549"/>
      <c r="Y35" s="549"/>
      <c r="Z35" s="549"/>
      <c r="AA35" s="571"/>
    </row>
    <row r="36" spans="1:27" ht="272.25" customHeight="1" x14ac:dyDescent="0.25">
      <c r="A36" s="562" t="s">
        <v>262</v>
      </c>
      <c r="B36" s="579"/>
      <c r="C36" s="580"/>
      <c r="D36" s="580"/>
      <c r="E36" s="581"/>
      <c r="F36" s="586"/>
      <c r="G36" s="587"/>
      <c r="H36" s="587"/>
      <c r="I36" s="588"/>
      <c r="J36" s="562" t="s">
        <v>268</v>
      </c>
      <c r="K36" s="536" t="s">
        <v>720</v>
      </c>
      <c r="L36" s="537"/>
      <c r="M36" s="538"/>
      <c r="N36" s="551" t="s">
        <v>406</v>
      </c>
      <c r="O36" s="537"/>
      <c r="P36" s="537"/>
      <c r="Q36" s="537"/>
      <c r="R36" s="552"/>
      <c r="S36" s="562" t="s">
        <v>274</v>
      </c>
      <c r="T36" s="661" t="s">
        <v>407</v>
      </c>
      <c r="U36" s="584"/>
      <c r="V36" s="585"/>
      <c r="W36" s="583" t="s">
        <v>408</v>
      </c>
      <c r="X36" s="584"/>
      <c r="Y36" s="584"/>
      <c r="Z36" s="584"/>
      <c r="AA36" s="662"/>
    </row>
    <row r="37" spans="1:27" ht="84" hidden="1" customHeight="1" x14ac:dyDescent="0.25">
      <c r="A37" s="563"/>
      <c r="B37" s="582"/>
      <c r="C37" s="576"/>
      <c r="D37" s="576"/>
      <c r="E37" s="577"/>
      <c r="F37" s="553"/>
      <c r="G37" s="540"/>
      <c r="H37" s="540"/>
      <c r="I37" s="554"/>
      <c r="J37" s="563"/>
      <c r="K37" s="539"/>
      <c r="L37" s="540"/>
      <c r="M37" s="541"/>
      <c r="N37" s="553"/>
      <c r="O37" s="540"/>
      <c r="P37" s="540"/>
      <c r="Q37" s="540"/>
      <c r="R37" s="554"/>
      <c r="S37" s="563"/>
      <c r="T37" s="539"/>
      <c r="U37" s="540"/>
      <c r="V37" s="541"/>
      <c r="W37" s="553"/>
      <c r="X37" s="540"/>
      <c r="Y37" s="540"/>
      <c r="Z37" s="540"/>
      <c r="AA37" s="554"/>
    </row>
    <row r="38" spans="1:27" ht="89.25" hidden="1" customHeight="1" x14ac:dyDescent="0.25">
      <c r="A38" s="563"/>
      <c r="B38" s="582"/>
      <c r="C38" s="576"/>
      <c r="D38" s="576"/>
      <c r="E38" s="577"/>
      <c r="F38" s="553"/>
      <c r="G38" s="540"/>
      <c r="H38" s="540"/>
      <c r="I38" s="554"/>
      <c r="J38" s="563"/>
      <c r="K38" s="539"/>
      <c r="L38" s="540"/>
      <c r="M38" s="541"/>
      <c r="N38" s="553"/>
      <c r="O38" s="540"/>
      <c r="P38" s="540"/>
      <c r="Q38" s="540"/>
      <c r="R38" s="554"/>
      <c r="S38" s="563"/>
      <c r="T38" s="539"/>
      <c r="U38" s="540"/>
      <c r="V38" s="541"/>
      <c r="W38" s="553"/>
      <c r="X38" s="540"/>
      <c r="Y38" s="540"/>
      <c r="Z38" s="540"/>
      <c r="AA38" s="554"/>
    </row>
    <row r="39" spans="1:27" ht="78.75" hidden="1" customHeight="1" x14ac:dyDescent="0.25">
      <c r="A39" s="563"/>
      <c r="B39" s="582"/>
      <c r="C39" s="576"/>
      <c r="D39" s="576"/>
      <c r="E39" s="577"/>
      <c r="F39" s="553"/>
      <c r="G39" s="540"/>
      <c r="H39" s="540"/>
      <c r="I39" s="554"/>
      <c r="J39" s="563"/>
      <c r="K39" s="539"/>
      <c r="L39" s="540"/>
      <c r="M39" s="541"/>
      <c r="N39" s="553"/>
      <c r="O39" s="540"/>
      <c r="P39" s="540"/>
      <c r="Q39" s="540"/>
      <c r="R39" s="554"/>
      <c r="S39" s="563"/>
      <c r="T39" s="539"/>
      <c r="U39" s="540"/>
      <c r="V39" s="541"/>
      <c r="W39" s="553"/>
      <c r="X39" s="540"/>
      <c r="Y39" s="540"/>
      <c r="Z39" s="540"/>
      <c r="AA39" s="554"/>
    </row>
    <row r="40" spans="1:27" ht="90" hidden="1" customHeight="1" thickBot="1" x14ac:dyDescent="0.3">
      <c r="A40" s="564"/>
      <c r="B40" s="568"/>
      <c r="C40" s="569"/>
      <c r="D40" s="569"/>
      <c r="E40" s="570"/>
      <c r="F40" s="548"/>
      <c r="G40" s="549"/>
      <c r="H40" s="549"/>
      <c r="I40" s="571"/>
      <c r="J40" s="564"/>
      <c r="K40" s="645"/>
      <c r="L40" s="549"/>
      <c r="M40" s="550"/>
      <c r="N40" s="548"/>
      <c r="O40" s="549"/>
      <c r="P40" s="549"/>
      <c r="Q40" s="549"/>
      <c r="R40" s="571"/>
      <c r="S40" s="564"/>
      <c r="T40" s="645"/>
      <c r="U40" s="549"/>
      <c r="V40" s="550"/>
      <c r="W40" s="548"/>
      <c r="X40" s="549"/>
      <c r="Y40" s="549"/>
      <c r="Z40" s="549"/>
      <c r="AA40" s="571"/>
    </row>
    <row r="41" spans="1:27" ht="24.75" customHeight="1" x14ac:dyDescent="0.25">
      <c r="A41" s="35"/>
      <c r="B41" s="35"/>
      <c r="C41" s="35"/>
      <c r="D41" s="35"/>
      <c r="E41" s="35"/>
      <c r="F41" s="35"/>
      <c r="G41" s="35"/>
      <c r="H41" s="35"/>
      <c r="I41" s="35"/>
      <c r="J41" s="35"/>
      <c r="K41" s="35"/>
      <c r="L41" s="35"/>
      <c r="M41" s="35"/>
      <c r="N41" s="35"/>
      <c r="O41" s="35"/>
      <c r="P41" s="35"/>
      <c r="Q41" s="35"/>
      <c r="R41" s="35"/>
    </row>
    <row r="42" spans="1:27" ht="24.75" customHeight="1" x14ac:dyDescent="0.25">
      <c r="A42" s="35"/>
      <c r="B42" s="35"/>
      <c r="C42" s="35"/>
      <c r="D42" s="35"/>
      <c r="E42" s="35"/>
      <c r="F42" s="35"/>
      <c r="G42" s="35"/>
      <c r="H42" s="35"/>
      <c r="I42" s="35"/>
      <c r="J42" s="35"/>
      <c r="K42" s="35"/>
      <c r="L42" s="35"/>
      <c r="M42" s="35"/>
      <c r="N42" s="35"/>
      <c r="O42" s="35"/>
      <c r="P42" s="35"/>
      <c r="Q42" s="35"/>
      <c r="R42" s="35"/>
    </row>
    <row r="43" spans="1:27" ht="24.75" customHeight="1" x14ac:dyDescent="0.25">
      <c r="A43" s="35"/>
      <c r="B43" s="35"/>
      <c r="C43" s="35"/>
      <c r="D43" s="35"/>
      <c r="E43" s="35"/>
      <c r="F43" s="35"/>
      <c r="G43" s="35"/>
      <c r="H43" s="35"/>
      <c r="I43" s="35"/>
      <c r="J43" s="35"/>
      <c r="K43" s="35"/>
      <c r="L43" s="35"/>
      <c r="M43" s="35"/>
      <c r="N43" s="35"/>
      <c r="O43" s="35"/>
      <c r="P43" s="35"/>
      <c r="Q43" s="35"/>
      <c r="R43" s="35"/>
    </row>
    <row r="44" spans="1:27" ht="24.75" customHeight="1" x14ac:dyDescent="0.25">
      <c r="A44" s="35"/>
      <c r="B44" s="35"/>
      <c r="C44" s="35"/>
      <c r="D44" s="35"/>
      <c r="E44" s="35"/>
      <c r="F44" s="35"/>
      <c r="G44" s="35"/>
      <c r="H44" s="35"/>
      <c r="I44" s="35"/>
      <c r="J44" s="35"/>
      <c r="K44" s="35"/>
      <c r="L44" s="35"/>
      <c r="M44" s="35"/>
      <c r="N44" s="35"/>
      <c r="O44" s="35"/>
      <c r="P44" s="35"/>
      <c r="Q44" s="35"/>
      <c r="R44" s="35"/>
    </row>
    <row r="45" spans="1:27" ht="24.75" customHeight="1" x14ac:dyDescent="0.25">
      <c r="A45" s="35"/>
      <c r="B45" s="35"/>
      <c r="C45" s="35"/>
      <c r="D45" s="35"/>
      <c r="E45" s="35"/>
      <c r="F45" s="35"/>
      <c r="G45" s="35"/>
      <c r="H45" s="35"/>
      <c r="I45" s="35"/>
      <c r="J45" s="35"/>
      <c r="K45" s="35"/>
      <c r="L45" s="35"/>
      <c r="M45" s="35"/>
      <c r="N45" s="35"/>
      <c r="O45" s="35"/>
      <c r="P45" s="35"/>
      <c r="Q45" s="35"/>
      <c r="R45" s="35"/>
    </row>
    <row r="46" spans="1:27" x14ac:dyDescent="0.25">
      <c r="A46" s="35"/>
      <c r="B46" s="35"/>
      <c r="C46" s="35"/>
      <c r="D46" s="35"/>
      <c r="E46" s="35"/>
      <c r="F46" s="35"/>
      <c r="G46" s="35"/>
      <c r="H46" s="35"/>
      <c r="I46" s="35"/>
      <c r="J46" s="35"/>
      <c r="K46" s="35"/>
      <c r="L46" s="35"/>
      <c r="M46" s="35"/>
      <c r="N46" s="35"/>
      <c r="O46" s="35"/>
      <c r="P46" s="35"/>
      <c r="Q46" s="35"/>
      <c r="R46" s="35"/>
    </row>
    <row r="47" spans="1:27" x14ac:dyDescent="0.25">
      <c r="A47" s="35"/>
      <c r="B47" s="35"/>
      <c r="C47" s="35"/>
      <c r="D47" s="35"/>
      <c r="E47" s="35"/>
      <c r="F47" s="35"/>
      <c r="G47" s="35"/>
      <c r="H47" s="35"/>
      <c r="I47" s="35"/>
      <c r="J47" s="35"/>
      <c r="K47" s="35"/>
      <c r="L47" s="35"/>
      <c r="M47" s="35"/>
      <c r="N47" s="35"/>
      <c r="O47" s="35"/>
      <c r="P47" s="35"/>
      <c r="Q47" s="35"/>
      <c r="R47" s="35"/>
    </row>
    <row r="48" spans="1:27" x14ac:dyDescent="0.25">
      <c r="A48" s="35"/>
      <c r="B48" s="35"/>
      <c r="C48" s="35"/>
      <c r="D48" s="35"/>
      <c r="E48" s="35"/>
      <c r="F48" s="35"/>
      <c r="G48" s="35"/>
      <c r="H48" s="35"/>
      <c r="I48" s="35"/>
      <c r="J48" s="35"/>
      <c r="K48" s="35"/>
      <c r="L48" s="35"/>
      <c r="M48" s="35"/>
      <c r="N48" s="35"/>
      <c r="O48" s="35"/>
      <c r="P48" s="35"/>
      <c r="Q48" s="35"/>
      <c r="R48" s="35"/>
    </row>
    <row r="49" spans="1:18" x14ac:dyDescent="0.25">
      <c r="A49" s="35"/>
      <c r="B49" s="35"/>
      <c r="C49" s="35"/>
      <c r="D49" s="35"/>
      <c r="E49" s="35"/>
      <c r="F49" s="35"/>
      <c r="G49" s="35"/>
      <c r="H49" s="35"/>
      <c r="I49" s="35"/>
      <c r="J49" s="35"/>
      <c r="K49" s="35"/>
      <c r="L49" s="35"/>
      <c r="M49" s="35"/>
      <c r="N49" s="35"/>
      <c r="O49" s="35"/>
      <c r="P49" s="35"/>
      <c r="Q49" s="35"/>
      <c r="R49" s="35"/>
    </row>
    <row r="50" spans="1:18" x14ac:dyDescent="0.25">
      <c r="A50" s="35"/>
      <c r="B50" s="35"/>
      <c r="C50" s="35"/>
      <c r="D50" s="35"/>
      <c r="E50" s="35"/>
      <c r="F50" s="35"/>
      <c r="G50" s="35"/>
      <c r="H50" s="35"/>
      <c r="I50" s="35"/>
      <c r="J50" s="35"/>
      <c r="K50" s="35"/>
      <c r="L50" s="35"/>
      <c r="M50" s="35"/>
      <c r="N50" s="35"/>
      <c r="O50" s="35"/>
      <c r="P50" s="35"/>
      <c r="Q50" s="35"/>
      <c r="R50" s="35"/>
    </row>
    <row r="51" spans="1:18" x14ac:dyDescent="0.25">
      <c r="A51" s="35"/>
      <c r="B51" s="35"/>
      <c r="C51" s="35"/>
      <c r="D51" s="35"/>
      <c r="E51" s="35"/>
      <c r="F51" s="35"/>
      <c r="G51" s="35"/>
      <c r="H51" s="35"/>
      <c r="I51" s="35"/>
      <c r="J51" s="35"/>
      <c r="K51" s="35"/>
      <c r="L51" s="35"/>
      <c r="M51" s="35"/>
      <c r="N51" s="35"/>
      <c r="O51" s="35"/>
      <c r="P51" s="35"/>
      <c r="Q51" s="35"/>
      <c r="R51" s="35"/>
    </row>
    <row r="52" spans="1:18" x14ac:dyDescent="0.25">
      <c r="A52" s="35"/>
      <c r="B52" s="35"/>
      <c r="C52" s="35"/>
      <c r="D52" s="35"/>
      <c r="E52" s="35"/>
      <c r="F52" s="35"/>
      <c r="G52" s="35"/>
      <c r="H52" s="35"/>
      <c r="I52" s="35"/>
      <c r="J52" s="35"/>
      <c r="K52" s="35"/>
      <c r="L52" s="35"/>
      <c r="M52" s="35"/>
      <c r="N52" s="35"/>
      <c r="O52" s="35"/>
      <c r="P52" s="35"/>
      <c r="Q52" s="35"/>
      <c r="R52" s="35"/>
    </row>
    <row r="53" spans="1:18" x14ac:dyDescent="0.25">
      <c r="A53" s="35"/>
      <c r="B53" s="35"/>
      <c r="C53" s="35"/>
      <c r="D53" s="35"/>
      <c r="E53" s="35"/>
      <c r="F53" s="35"/>
      <c r="G53" s="35"/>
      <c r="H53" s="35"/>
      <c r="I53" s="35"/>
      <c r="J53" s="35"/>
      <c r="K53" s="35"/>
      <c r="L53" s="35"/>
      <c r="M53" s="35"/>
      <c r="N53" s="35"/>
      <c r="O53" s="35"/>
      <c r="P53" s="35"/>
      <c r="Q53" s="35"/>
      <c r="R53" s="35"/>
    </row>
    <row r="54" spans="1:18" x14ac:dyDescent="0.25">
      <c r="A54" s="35"/>
      <c r="B54" s="35"/>
      <c r="C54" s="35"/>
      <c r="D54" s="35"/>
      <c r="E54" s="35"/>
      <c r="F54" s="35"/>
      <c r="G54" s="35"/>
      <c r="H54" s="35"/>
      <c r="I54" s="35"/>
      <c r="J54" s="35"/>
      <c r="K54" s="35"/>
      <c r="L54" s="35"/>
      <c r="M54" s="35"/>
      <c r="N54" s="35"/>
      <c r="O54" s="35"/>
      <c r="P54" s="35"/>
      <c r="Q54" s="35"/>
      <c r="R54" s="35"/>
    </row>
    <row r="55" spans="1:18" x14ac:dyDescent="0.25">
      <c r="A55" s="35"/>
      <c r="B55" s="35"/>
      <c r="C55" s="35"/>
      <c r="D55" s="35"/>
      <c r="E55" s="35"/>
      <c r="F55" s="35"/>
      <c r="G55" s="35"/>
      <c r="H55" s="35"/>
      <c r="I55" s="35"/>
      <c r="J55" s="35"/>
      <c r="K55" s="35"/>
      <c r="L55" s="35"/>
      <c r="M55" s="35"/>
      <c r="N55" s="35"/>
      <c r="O55" s="35"/>
      <c r="P55" s="35"/>
      <c r="Q55" s="35"/>
      <c r="R55" s="35"/>
    </row>
    <row r="56" spans="1:18" x14ac:dyDescent="0.25">
      <c r="A56" s="35"/>
      <c r="B56" s="35"/>
      <c r="C56" s="35"/>
      <c r="D56" s="35"/>
      <c r="E56" s="35"/>
      <c r="F56" s="35"/>
      <c r="G56" s="35"/>
      <c r="H56" s="35"/>
      <c r="I56" s="35"/>
      <c r="J56" s="35"/>
      <c r="K56" s="35"/>
      <c r="L56" s="35"/>
      <c r="M56" s="35"/>
      <c r="N56" s="35"/>
      <c r="O56" s="35"/>
      <c r="P56" s="35"/>
      <c r="Q56" s="35"/>
      <c r="R56" s="35"/>
    </row>
    <row r="57" spans="1:18" x14ac:dyDescent="0.25">
      <c r="A57" s="35"/>
      <c r="B57" s="35"/>
      <c r="C57" s="35"/>
      <c r="D57" s="35"/>
      <c r="E57" s="35"/>
      <c r="F57" s="35"/>
      <c r="G57" s="35"/>
      <c r="H57" s="35"/>
      <c r="I57" s="35"/>
      <c r="J57" s="35"/>
      <c r="K57" s="35"/>
      <c r="L57" s="35"/>
      <c r="M57" s="35"/>
      <c r="N57" s="35"/>
      <c r="O57" s="35"/>
      <c r="P57" s="35"/>
      <c r="Q57" s="35"/>
      <c r="R57" s="35"/>
    </row>
    <row r="58" spans="1:18" x14ac:dyDescent="0.25">
      <c r="A58" s="35"/>
      <c r="B58" s="35"/>
      <c r="C58" s="35"/>
      <c r="D58" s="35"/>
      <c r="E58" s="35"/>
      <c r="F58" s="35"/>
      <c r="G58" s="35"/>
      <c r="H58" s="35"/>
      <c r="I58" s="35"/>
      <c r="J58" s="35"/>
      <c r="K58" s="35"/>
      <c r="L58" s="35"/>
      <c r="M58" s="35"/>
      <c r="N58" s="35"/>
      <c r="O58" s="35"/>
      <c r="P58" s="35"/>
      <c r="Q58" s="35"/>
      <c r="R58" s="35"/>
    </row>
    <row r="59" spans="1:18" x14ac:dyDescent="0.25">
      <c r="A59" s="35"/>
      <c r="B59" s="35"/>
      <c r="C59" s="35"/>
      <c r="D59" s="35"/>
      <c r="E59" s="35"/>
      <c r="F59" s="35"/>
      <c r="G59" s="35"/>
      <c r="H59" s="35"/>
      <c r="I59" s="35"/>
      <c r="J59" s="35"/>
      <c r="K59" s="35"/>
      <c r="L59" s="35"/>
      <c r="M59" s="35"/>
      <c r="N59" s="35"/>
      <c r="O59" s="35"/>
      <c r="P59" s="35"/>
      <c r="Q59" s="35"/>
      <c r="R59" s="35"/>
    </row>
    <row r="60" spans="1:18" x14ac:dyDescent="0.25">
      <c r="A60" s="35"/>
      <c r="B60" s="35"/>
      <c r="C60" s="35"/>
      <c r="D60" s="35"/>
      <c r="E60" s="35"/>
      <c r="F60" s="35"/>
      <c r="G60" s="35"/>
      <c r="H60" s="35"/>
      <c r="I60" s="35"/>
      <c r="J60" s="35"/>
      <c r="K60" s="35"/>
      <c r="L60" s="35"/>
      <c r="M60" s="35"/>
      <c r="N60" s="35"/>
      <c r="O60" s="35"/>
      <c r="P60" s="35"/>
      <c r="Q60" s="35"/>
      <c r="R60" s="35"/>
    </row>
    <row r="61" spans="1:18" x14ac:dyDescent="0.25">
      <c r="A61" s="35"/>
      <c r="B61" s="35"/>
      <c r="C61" s="35"/>
      <c r="D61" s="35"/>
      <c r="E61" s="35"/>
      <c r="F61" s="35"/>
      <c r="G61" s="35"/>
      <c r="H61" s="35"/>
      <c r="I61" s="35"/>
      <c r="J61" s="35"/>
      <c r="K61" s="35"/>
      <c r="L61" s="35"/>
      <c r="M61" s="35"/>
      <c r="N61" s="35"/>
      <c r="O61" s="35"/>
      <c r="P61" s="35"/>
      <c r="Q61" s="35"/>
      <c r="R61" s="35"/>
    </row>
    <row r="62" spans="1:18" x14ac:dyDescent="0.25">
      <c r="A62" s="35"/>
      <c r="B62" s="35"/>
      <c r="C62" s="35"/>
      <c r="D62" s="35"/>
      <c r="E62" s="35"/>
      <c r="F62" s="35"/>
      <c r="G62" s="35"/>
      <c r="H62" s="35"/>
      <c r="I62" s="35"/>
      <c r="J62" s="35"/>
      <c r="K62" s="35"/>
      <c r="L62" s="35"/>
      <c r="M62" s="35"/>
      <c r="N62" s="35"/>
      <c r="O62" s="35"/>
      <c r="P62" s="35"/>
      <c r="Q62" s="35"/>
      <c r="R62" s="35"/>
    </row>
    <row r="63" spans="1:18" x14ac:dyDescent="0.25">
      <c r="A63" s="35"/>
      <c r="B63" s="35"/>
      <c r="C63" s="35"/>
      <c r="D63" s="35"/>
      <c r="E63" s="35"/>
      <c r="F63" s="35"/>
      <c r="G63" s="35"/>
      <c r="H63" s="35"/>
      <c r="I63" s="35"/>
      <c r="J63" s="35"/>
      <c r="K63" s="35"/>
      <c r="L63" s="35"/>
      <c r="M63" s="35"/>
      <c r="N63" s="35"/>
      <c r="O63" s="35"/>
      <c r="P63" s="35"/>
      <c r="Q63" s="35"/>
      <c r="R63" s="35"/>
    </row>
    <row r="64" spans="1:18" x14ac:dyDescent="0.25">
      <c r="A64" s="35"/>
      <c r="B64" s="35"/>
      <c r="C64" s="35"/>
      <c r="D64" s="35"/>
      <c r="E64" s="35"/>
      <c r="F64" s="35"/>
      <c r="G64" s="35"/>
      <c r="H64" s="35"/>
      <c r="I64" s="35"/>
      <c r="J64" s="35"/>
      <c r="K64" s="35"/>
      <c r="L64" s="35"/>
      <c r="M64" s="35"/>
      <c r="N64" s="35"/>
      <c r="O64" s="35"/>
      <c r="P64" s="35"/>
      <c r="Q64" s="35"/>
      <c r="R64" s="35"/>
    </row>
    <row r="65" spans="1:18" x14ac:dyDescent="0.25">
      <c r="A65" s="35"/>
      <c r="B65" s="35"/>
      <c r="C65" s="35"/>
      <c r="D65" s="35"/>
      <c r="E65" s="35"/>
      <c r="F65" s="35"/>
      <c r="G65" s="35"/>
      <c r="H65" s="35"/>
      <c r="I65" s="35"/>
      <c r="J65" s="35"/>
      <c r="K65" s="35"/>
      <c r="L65" s="35"/>
      <c r="M65" s="35"/>
      <c r="N65" s="35"/>
      <c r="O65" s="35"/>
      <c r="P65" s="35"/>
      <c r="Q65" s="35"/>
      <c r="R65" s="35"/>
    </row>
    <row r="66" spans="1:18" x14ac:dyDescent="0.25">
      <c r="A66" s="35"/>
      <c r="B66" s="35"/>
      <c r="C66" s="35"/>
      <c r="D66" s="35"/>
      <c r="E66" s="35"/>
      <c r="F66" s="35"/>
      <c r="G66" s="35"/>
      <c r="H66" s="35"/>
      <c r="I66" s="35"/>
      <c r="J66" s="35"/>
      <c r="K66" s="35"/>
      <c r="L66" s="35"/>
      <c r="M66" s="35"/>
      <c r="N66" s="35"/>
      <c r="O66" s="35"/>
      <c r="P66" s="35"/>
      <c r="Q66" s="35"/>
      <c r="R66" s="35"/>
    </row>
  </sheetData>
  <mergeCells count="194">
    <mergeCell ref="K40:M40"/>
    <mergeCell ref="N40:R40"/>
    <mergeCell ref="T40:V40"/>
    <mergeCell ref="W40:AA40"/>
    <mergeCell ref="S36:S40"/>
    <mergeCell ref="T36:V36"/>
    <mergeCell ref="W36:AA36"/>
    <mergeCell ref="T37:V37"/>
    <mergeCell ref="W37:AA37"/>
    <mergeCell ref="T38:V38"/>
    <mergeCell ref="W38:AA38"/>
    <mergeCell ref="T39:V39"/>
    <mergeCell ref="W39:AA39"/>
    <mergeCell ref="N39:R39"/>
    <mergeCell ref="S32:S35"/>
    <mergeCell ref="T32:V32"/>
    <mergeCell ref="W32:AA32"/>
    <mergeCell ref="T33:V33"/>
    <mergeCell ref="W33:AA33"/>
    <mergeCell ref="T34:V34"/>
    <mergeCell ref="W34:AA34"/>
    <mergeCell ref="T35:V35"/>
    <mergeCell ref="W35:AA35"/>
    <mergeCell ref="A27:A31"/>
    <mergeCell ref="J27:J31"/>
    <mergeCell ref="S27:S31"/>
    <mergeCell ref="T27:V27"/>
    <mergeCell ref="W27:AA27"/>
    <mergeCell ref="T28:V28"/>
    <mergeCell ref="W28:AA28"/>
    <mergeCell ref="T29:V29"/>
    <mergeCell ref="W29:AA29"/>
    <mergeCell ref="T30:V30"/>
    <mergeCell ref="W30:AA30"/>
    <mergeCell ref="T31:V31"/>
    <mergeCell ref="W31:AA31"/>
    <mergeCell ref="K27:M27"/>
    <mergeCell ref="K28:M28"/>
    <mergeCell ref="K29:M29"/>
    <mergeCell ref="K30:M30"/>
    <mergeCell ref="K31:M31"/>
    <mergeCell ref="N27:R27"/>
    <mergeCell ref="N28:R28"/>
    <mergeCell ref="N29:R29"/>
    <mergeCell ref="N30:R30"/>
    <mergeCell ref="A24:A26"/>
    <mergeCell ref="J24:J26"/>
    <mergeCell ref="S24:S26"/>
    <mergeCell ref="T24:V24"/>
    <mergeCell ref="W24:AA24"/>
    <mergeCell ref="T25:V25"/>
    <mergeCell ref="W25:AA25"/>
    <mergeCell ref="T26:V26"/>
    <mergeCell ref="W26:AA26"/>
    <mergeCell ref="K24:M24"/>
    <mergeCell ref="K25:M25"/>
    <mergeCell ref="K26:M26"/>
    <mergeCell ref="N24:R24"/>
    <mergeCell ref="N25:R25"/>
    <mergeCell ref="N26:R26"/>
    <mergeCell ref="N18:R18"/>
    <mergeCell ref="T18:V18"/>
    <mergeCell ref="W18:AA18"/>
    <mergeCell ref="A19:A23"/>
    <mergeCell ref="J19:J23"/>
    <mergeCell ref="S19:S23"/>
    <mergeCell ref="T19:V19"/>
    <mergeCell ref="W19:AA19"/>
    <mergeCell ref="T20:V20"/>
    <mergeCell ref="W20:AA20"/>
    <mergeCell ref="T21:V21"/>
    <mergeCell ref="W21:AA21"/>
    <mergeCell ref="T22:V22"/>
    <mergeCell ref="W22:AA22"/>
    <mergeCell ref="T23:V23"/>
    <mergeCell ref="W23:AA23"/>
    <mergeCell ref="A15:A18"/>
    <mergeCell ref="B15:E15"/>
    <mergeCell ref="F15:I15"/>
    <mergeCell ref="J15:J18"/>
    <mergeCell ref="K15:M15"/>
    <mergeCell ref="N15:R15"/>
    <mergeCell ref="S15:S18"/>
    <mergeCell ref="T15:V15"/>
    <mergeCell ref="B16:E16"/>
    <mergeCell ref="F16:I16"/>
    <mergeCell ref="K16:M16"/>
    <mergeCell ref="N16:R16"/>
    <mergeCell ref="T16:V16"/>
    <mergeCell ref="W16:AA16"/>
    <mergeCell ref="B17:E17"/>
    <mergeCell ref="F17:I17"/>
    <mergeCell ref="K17:M17"/>
    <mergeCell ref="N17:R17"/>
    <mergeCell ref="T17:V17"/>
    <mergeCell ref="W17:AA17"/>
    <mergeCell ref="B18:E18"/>
    <mergeCell ref="F18:I18"/>
    <mergeCell ref="K18:M18"/>
    <mergeCell ref="X1:AA4"/>
    <mergeCell ref="X5:Y6"/>
    <mergeCell ref="Z5:AA6"/>
    <mergeCell ref="X7:Y7"/>
    <mergeCell ref="Z7:AA7"/>
    <mergeCell ref="X8:Y8"/>
    <mergeCell ref="Z8:AA8"/>
    <mergeCell ref="A9:AA10"/>
    <mergeCell ref="A11:AA12"/>
    <mergeCell ref="A1:A8"/>
    <mergeCell ref="B1:W8"/>
    <mergeCell ref="A13:I13"/>
    <mergeCell ref="J13:R13"/>
    <mergeCell ref="S13:AA13"/>
    <mergeCell ref="B14:E14"/>
    <mergeCell ref="F14:I14"/>
    <mergeCell ref="K14:M14"/>
    <mergeCell ref="N14:R14"/>
    <mergeCell ref="T14:V14"/>
    <mergeCell ref="W14:AA14"/>
    <mergeCell ref="W15:AA15"/>
    <mergeCell ref="B19:E19"/>
    <mergeCell ref="B20:E20"/>
    <mergeCell ref="F19:I19"/>
    <mergeCell ref="F20:I20"/>
    <mergeCell ref="B21:E21"/>
    <mergeCell ref="B22:E22"/>
    <mergeCell ref="B23:E23"/>
    <mergeCell ref="B24:E24"/>
    <mergeCell ref="B25:E25"/>
    <mergeCell ref="F21:I21"/>
    <mergeCell ref="F22:I22"/>
    <mergeCell ref="F23:I23"/>
    <mergeCell ref="F24:I24"/>
    <mergeCell ref="F25:I25"/>
    <mergeCell ref="B35:E35"/>
    <mergeCell ref="B36:E36"/>
    <mergeCell ref="B37:E37"/>
    <mergeCell ref="B38:E38"/>
    <mergeCell ref="B39:E39"/>
    <mergeCell ref="F32:I32"/>
    <mergeCell ref="F33:I33"/>
    <mergeCell ref="F34:I34"/>
    <mergeCell ref="F35:I35"/>
    <mergeCell ref="F39:I39"/>
    <mergeCell ref="A32:A35"/>
    <mergeCell ref="J32:J35"/>
    <mergeCell ref="A36:A40"/>
    <mergeCell ref="J36:J40"/>
    <mergeCell ref="B40:E40"/>
    <mergeCell ref="F40:I40"/>
    <mergeCell ref="B26:E26"/>
    <mergeCell ref="B27:E27"/>
    <mergeCell ref="B28:E28"/>
    <mergeCell ref="B29:E29"/>
    <mergeCell ref="B30:E30"/>
    <mergeCell ref="B31:E31"/>
    <mergeCell ref="B32:E32"/>
    <mergeCell ref="B33:E33"/>
    <mergeCell ref="B34:E34"/>
    <mergeCell ref="F26:I26"/>
    <mergeCell ref="F27:I27"/>
    <mergeCell ref="F28:I28"/>
    <mergeCell ref="F29:I29"/>
    <mergeCell ref="F30:I30"/>
    <mergeCell ref="F31:I31"/>
    <mergeCell ref="F36:I36"/>
    <mergeCell ref="F37:I37"/>
    <mergeCell ref="F38:I38"/>
    <mergeCell ref="K19:M19"/>
    <mergeCell ref="K20:M20"/>
    <mergeCell ref="K21:M21"/>
    <mergeCell ref="K22:M22"/>
    <mergeCell ref="K23:M23"/>
    <mergeCell ref="N19:R19"/>
    <mergeCell ref="N20:R20"/>
    <mergeCell ref="N21:R21"/>
    <mergeCell ref="N22:R22"/>
    <mergeCell ref="N23:R23"/>
    <mergeCell ref="K32:M32"/>
    <mergeCell ref="K33:M33"/>
    <mergeCell ref="K34:M34"/>
    <mergeCell ref="K35:M35"/>
    <mergeCell ref="K36:M36"/>
    <mergeCell ref="K37:M37"/>
    <mergeCell ref="K38:M38"/>
    <mergeCell ref="K39:M39"/>
    <mergeCell ref="N31:R31"/>
    <mergeCell ref="N32:R32"/>
    <mergeCell ref="N33:R33"/>
    <mergeCell ref="N34:R34"/>
    <mergeCell ref="N35:R35"/>
    <mergeCell ref="N36:R36"/>
    <mergeCell ref="N37:R37"/>
    <mergeCell ref="N38:R38"/>
  </mergeCells>
  <dataValidations count="3">
    <dataValidation type="list" allowBlank="1" showInputMessage="1" showErrorMessage="1" sqref="B10:R10" xr:uid="{00000000-0002-0000-0200-000000000000}">
      <formula1>Tipo</formula1>
    </dataValidation>
    <dataValidation type="list" allowBlank="1" showInputMessage="1" showErrorMessage="1" sqref="B11:R11" xr:uid="{00000000-0002-0000-0200-000001000000}">
      <formula1>INDIRECT(B10)</formula1>
    </dataValidation>
    <dataValidation type="list" allowBlank="1" showInputMessage="1" showErrorMessage="1" sqref="B12:R12" xr:uid="{00000000-0002-0000-0200-000002000000}">
      <formula1>Dependencia</formula1>
    </dataValidation>
  </dataValidations>
  <pageMargins left="0.7" right="0.7" top="0.75" bottom="0.75" header="0.3" footer="0.3"/>
  <pageSetup paperSize="9" scale="24"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Y60"/>
  <sheetViews>
    <sheetView tabSelected="1" view="pageBreakPreview" topLeftCell="A4" zoomScale="80" zoomScaleNormal="100" zoomScaleSheetLayoutView="80" workbookViewId="0">
      <selection activeCell="F10" sqref="F10:F14"/>
    </sheetView>
  </sheetViews>
  <sheetFormatPr baseColWidth="10" defaultColWidth="4.85546875" defaultRowHeight="15" x14ac:dyDescent="0.25"/>
  <cols>
    <col min="1" max="1" width="6.85546875" customWidth="1"/>
    <col min="2" max="2" width="14.42578125" customWidth="1"/>
    <col min="3" max="3" width="17.85546875" customWidth="1"/>
    <col min="4" max="4" width="24.85546875" customWidth="1"/>
    <col min="5" max="5" width="22.85546875" customWidth="1"/>
    <col min="6" max="6" width="22.85546875" style="3" customWidth="1"/>
    <col min="7" max="7" width="31.140625" customWidth="1"/>
    <col min="8" max="8" width="30.42578125" customWidth="1"/>
    <col min="9" max="9" width="22" customWidth="1"/>
    <col min="10" max="10" width="22" style="3" customWidth="1"/>
    <col min="11" max="11" width="7.140625" style="3" bestFit="1" customWidth="1"/>
    <col min="12" max="12" width="17.140625" customWidth="1"/>
    <col min="13" max="13" width="7.140625" bestFit="1" customWidth="1"/>
    <col min="14" max="14" width="18.5703125" customWidth="1"/>
    <col min="15" max="15" width="16.140625" customWidth="1"/>
    <col min="16" max="16" width="17.5703125" style="3" customWidth="1"/>
    <col min="17" max="17" width="15.85546875" style="3" customWidth="1"/>
    <col min="18" max="18" width="12.140625" style="3" customWidth="1"/>
    <col min="19" max="19" width="7.140625" style="3" bestFit="1" customWidth="1"/>
    <col min="20" max="20" width="14.140625" customWidth="1"/>
    <col min="21" max="21" width="7.140625" bestFit="1" customWidth="1"/>
    <col min="22" max="22" width="16.140625" customWidth="1"/>
    <col min="23" max="23" width="16.42578125" customWidth="1"/>
  </cols>
  <sheetData>
    <row r="1" spans="1:25" s="3" customFormat="1" ht="15" customHeight="1" x14ac:dyDescent="0.25">
      <c r="A1" s="741"/>
      <c r="B1" s="742"/>
      <c r="C1" s="742"/>
      <c r="D1" s="743"/>
      <c r="E1" s="522" t="s">
        <v>225</v>
      </c>
      <c r="F1" s="522"/>
      <c r="G1" s="522"/>
      <c r="H1" s="522"/>
      <c r="I1" s="522"/>
      <c r="J1" s="522"/>
      <c r="K1" s="522"/>
      <c r="L1" s="522"/>
      <c r="M1" s="522"/>
      <c r="N1" s="522"/>
      <c r="O1" s="522"/>
      <c r="P1" s="522"/>
      <c r="Q1" s="522"/>
      <c r="R1" s="522"/>
      <c r="S1" s="525" t="s">
        <v>201</v>
      </c>
      <c r="T1" s="525"/>
      <c r="U1" s="525"/>
      <c r="V1" s="525"/>
      <c r="W1" s="525"/>
    </row>
    <row r="2" spans="1:25" s="3" customFormat="1" ht="15" customHeight="1" x14ac:dyDescent="0.25">
      <c r="A2" s="623"/>
      <c r="B2" s="744"/>
      <c r="C2" s="744"/>
      <c r="D2" s="625"/>
      <c r="E2" s="522"/>
      <c r="F2" s="522"/>
      <c r="G2" s="522"/>
      <c r="H2" s="522"/>
      <c r="I2" s="522"/>
      <c r="J2" s="522"/>
      <c r="K2" s="522"/>
      <c r="L2" s="522"/>
      <c r="M2" s="522"/>
      <c r="N2" s="522"/>
      <c r="O2" s="522"/>
      <c r="P2" s="522"/>
      <c r="Q2" s="522"/>
      <c r="R2" s="522"/>
      <c r="S2" s="525"/>
      <c r="T2" s="525"/>
      <c r="U2" s="525"/>
      <c r="V2" s="525"/>
      <c r="W2" s="525"/>
    </row>
    <row r="3" spans="1:25" s="3" customFormat="1" ht="15" customHeight="1" x14ac:dyDescent="0.25">
      <c r="A3" s="623"/>
      <c r="B3" s="744"/>
      <c r="C3" s="744"/>
      <c r="D3" s="625"/>
      <c r="E3" s="522"/>
      <c r="F3" s="522"/>
      <c r="G3" s="522"/>
      <c r="H3" s="522"/>
      <c r="I3" s="522"/>
      <c r="J3" s="522"/>
      <c r="K3" s="522"/>
      <c r="L3" s="522"/>
      <c r="M3" s="522"/>
      <c r="N3" s="522"/>
      <c r="O3" s="522"/>
      <c r="P3" s="522"/>
      <c r="Q3" s="522"/>
      <c r="R3" s="522"/>
      <c r="S3" s="525"/>
      <c r="T3" s="525"/>
      <c r="U3" s="525"/>
      <c r="V3" s="525"/>
      <c r="W3" s="525"/>
    </row>
    <row r="4" spans="1:25" s="3" customFormat="1" ht="15" customHeight="1" x14ac:dyDescent="0.25">
      <c r="A4" s="623"/>
      <c r="B4" s="744"/>
      <c r="C4" s="744"/>
      <c r="D4" s="625"/>
      <c r="E4" s="522"/>
      <c r="F4" s="522"/>
      <c r="G4" s="522"/>
      <c r="H4" s="522"/>
      <c r="I4" s="522"/>
      <c r="J4" s="522"/>
      <c r="K4" s="522"/>
      <c r="L4" s="522"/>
      <c r="M4" s="522"/>
      <c r="N4" s="522"/>
      <c r="O4" s="522"/>
      <c r="P4" s="522"/>
      <c r="Q4" s="522"/>
      <c r="R4" s="522"/>
      <c r="S4" s="525"/>
      <c r="T4" s="525"/>
      <c r="U4" s="525"/>
      <c r="V4" s="525"/>
      <c r="W4" s="525"/>
    </row>
    <row r="5" spans="1:25" s="3" customFormat="1" ht="15" customHeight="1" x14ac:dyDescent="0.25">
      <c r="A5" s="623"/>
      <c r="B5" s="744"/>
      <c r="C5" s="744"/>
      <c r="D5" s="625"/>
      <c r="E5" s="522"/>
      <c r="F5" s="522"/>
      <c r="G5" s="522"/>
      <c r="H5" s="522"/>
      <c r="I5" s="522"/>
      <c r="J5" s="522"/>
      <c r="K5" s="522"/>
      <c r="L5" s="522"/>
      <c r="M5" s="522"/>
      <c r="N5" s="522"/>
      <c r="O5" s="522"/>
      <c r="P5" s="522"/>
      <c r="Q5" s="522"/>
      <c r="R5" s="522"/>
      <c r="S5" s="527" t="s">
        <v>231</v>
      </c>
      <c r="T5" s="527"/>
      <c r="U5" s="527"/>
      <c r="V5" s="527" t="s">
        <v>232</v>
      </c>
      <c r="W5" s="527"/>
    </row>
    <row r="6" spans="1:25" s="3" customFormat="1" ht="15" customHeight="1" x14ac:dyDescent="0.25">
      <c r="A6" s="623"/>
      <c r="B6" s="744"/>
      <c r="C6" s="744"/>
      <c r="D6" s="625"/>
      <c r="E6" s="522"/>
      <c r="F6" s="522"/>
      <c r="G6" s="522"/>
      <c r="H6" s="522"/>
      <c r="I6" s="522"/>
      <c r="J6" s="522"/>
      <c r="K6" s="522"/>
      <c r="L6" s="522"/>
      <c r="M6" s="522"/>
      <c r="N6" s="522"/>
      <c r="O6" s="522"/>
      <c r="P6" s="522"/>
      <c r="Q6" s="522"/>
      <c r="R6" s="522"/>
      <c r="S6" s="527" t="s">
        <v>233</v>
      </c>
      <c r="T6" s="527"/>
      <c r="U6" s="527"/>
      <c r="V6" s="527">
        <v>2</v>
      </c>
      <c r="W6" s="527"/>
    </row>
    <row r="7" spans="1:25" s="3" customFormat="1" ht="15" customHeight="1" thickBot="1" x14ac:dyDescent="0.3">
      <c r="A7" s="745"/>
      <c r="B7" s="746"/>
      <c r="C7" s="746"/>
      <c r="D7" s="747"/>
      <c r="E7" s="740"/>
      <c r="F7" s="740"/>
      <c r="G7" s="740"/>
      <c r="H7" s="740"/>
      <c r="I7" s="740"/>
      <c r="J7" s="740"/>
      <c r="K7" s="740"/>
      <c r="L7" s="740"/>
      <c r="M7" s="740"/>
      <c r="N7" s="740"/>
      <c r="O7" s="740"/>
      <c r="P7" s="740"/>
      <c r="Q7" s="740"/>
      <c r="R7" s="740"/>
      <c r="S7" s="738" t="s">
        <v>234</v>
      </c>
      <c r="T7" s="738"/>
      <c r="U7" s="738"/>
      <c r="V7" s="739">
        <v>43783</v>
      </c>
      <c r="W7" s="738"/>
    </row>
    <row r="8" spans="1:25" s="3" customFormat="1" ht="15.75" customHeight="1" x14ac:dyDescent="0.25">
      <c r="A8" s="683" t="s">
        <v>193</v>
      </c>
      <c r="B8" s="685" t="s">
        <v>206</v>
      </c>
      <c r="C8" s="685" t="s">
        <v>239</v>
      </c>
      <c r="D8" s="685" t="s">
        <v>244</v>
      </c>
      <c r="E8" s="687" t="s">
        <v>176</v>
      </c>
      <c r="F8" s="691" t="s">
        <v>638</v>
      </c>
      <c r="G8" s="687" t="s">
        <v>718</v>
      </c>
      <c r="H8" s="687" t="s">
        <v>0</v>
      </c>
      <c r="I8" s="687" t="s">
        <v>275</v>
      </c>
      <c r="J8" s="677" t="s">
        <v>27</v>
      </c>
      <c r="K8" s="677"/>
      <c r="L8" s="677" t="s">
        <v>1</v>
      </c>
      <c r="M8" s="677"/>
      <c r="N8" s="677" t="s">
        <v>2</v>
      </c>
      <c r="O8" s="681" t="s">
        <v>149</v>
      </c>
      <c r="P8" s="689" t="s">
        <v>198</v>
      </c>
      <c r="Q8" s="689" t="s">
        <v>199</v>
      </c>
      <c r="R8" s="679" t="s">
        <v>27</v>
      </c>
      <c r="S8" s="679"/>
      <c r="T8" s="679" t="s">
        <v>6</v>
      </c>
      <c r="U8" s="679"/>
      <c r="V8" s="679" t="s">
        <v>7</v>
      </c>
      <c r="W8" s="669" t="s">
        <v>197</v>
      </c>
    </row>
    <row r="9" spans="1:25" ht="56.25" customHeight="1" thickBot="1" x14ac:dyDescent="0.3">
      <c r="A9" s="684"/>
      <c r="B9" s="686"/>
      <c r="C9" s="686"/>
      <c r="D9" s="686"/>
      <c r="E9" s="688"/>
      <c r="F9" s="692"/>
      <c r="G9" s="688"/>
      <c r="H9" s="688"/>
      <c r="I9" s="688"/>
      <c r="J9" s="678"/>
      <c r="K9" s="678"/>
      <c r="L9" s="678"/>
      <c r="M9" s="678"/>
      <c r="N9" s="678"/>
      <c r="O9" s="682"/>
      <c r="P9" s="690"/>
      <c r="Q9" s="690"/>
      <c r="R9" s="680"/>
      <c r="S9" s="680"/>
      <c r="T9" s="680"/>
      <c r="U9" s="680"/>
      <c r="V9" s="680"/>
      <c r="W9" s="670"/>
    </row>
    <row r="10" spans="1:25" ht="57.75" customHeight="1" x14ac:dyDescent="0.25">
      <c r="A10" s="702" t="s">
        <v>72</v>
      </c>
      <c r="B10" s="693" t="s">
        <v>79</v>
      </c>
      <c r="C10" s="693" t="s">
        <v>254</v>
      </c>
      <c r="D10" s="693" t="s">
        <v>296</v>
      </c>
      <c r="E10" s="696" t="s">
        <v>409</v>
      </c>
      <c r="F10" s="696" t="s">
        <v>466</v>
      </c>
      <c r="G10" s="313" t="s">
        <v>635</v>
      </c>
      <c r="H10" s="696" t="s">
        <v>411</v>
      </c>
      <c r="I10" s="696" t="s">
        <v>328</v>
      </c>
      <c r="J10" s="699" t="s">
        <v>19</v>
      </c>
      <c r="K10" s="717">
        <f t="shared" ref="K10:K30" si="0">IF(J10="Raro",1,IF(J10="Improbable",2,IF(J10="Posible",3,IF(J10="Probable",4,IF(J10="Casi Seguro",5)))))</f>
        <v>4</v>
      </c>
      <c r="L10" s="699" t="s">
        <v>279</v>
      </c>
      <c r="M10" s="717">
        <f>IF(L10="Insignificante",1,IF(L10="Menor",2,IF(L10="Moderado",3,IF(L10="Mayor ",4,IF(L10="Catastrófico",5)))))</f>
        <v>4</v>
      </c>
      <c r="N10" s="717" t="str">
        <f>IF(AND(K10=1,M10=1),"BAJO 4%",IF(AND(K10=1,M10=2),"BAJO 16%",IF(AND(K10=2,M10=1),"BAJO 8%",IF(AND(K10=2,M10=2),"BAJO 20%",IF(AND(K10=3,M10=1),"BAJO 12%",IF(AND(K10=4,M10=1),"MODERADO 24%",IF(AND(K10=3,M10=2),"MODERADO 28%",IF(AND(K10=1,M10=3),"MODERADO 32%",IF(AND(K10=2,M10=3),"MODERADO 36%",IF(AND(K10=5,M10=1),"ALTO 40%",IF(AND(K10=4,M10=2),"ALTO 44%",IF(AND(K10=5,M10=2),"ALTO 48%",IF(AND(K10=3,M10=3),"ALTO 52%",IF(AND(K10=4,M10=3),"ALTO 56%",IF(AND(K10=1,M10=4),"ALTO 60%",IF(AND(K10=2,M10=4),"ALTO 64%",IF(AND(K10=1,M10=5),"ALTO 68%",IF(AND(K10=5,M10=3),"EXTREMA 72%",IF(AND(K10=3,M10=4),"EXTREMA 76%",IF(AND(K10=4,M10=4),"EXTREMA 80%",IF(AND(K10=5,M10=4),"EXTREMA 84%",IF(AND(K10=2,M10=5),"EXTREMA 88%",IF(AND(K10=3,M10=5),"EXTREMA 92%",IF(AND(K10=4,M10=5),"EXTREMA 96%",IF(AND(K10=5,M10=5),"EXTREMA 100%")))))))))))))))))))))))))</f>
        <v>EXTREMA 80%</v>
      </c>
      <c r="O10" s="663" t="str">
        <f>IF('3.Controles'!D15=1,'3.Controles'!D9,IF('3.Controles'!D15=2,'3.Controles'!D9&amp;", "&amp;'3.Controles'!D10,IF('3.Controles'!D15=3,'3.Controles'!D9&amp;", "&amp;'3.Controles'!D10&amp;", "&amp;'3.Controles'!D11,IF('3.Controles'!D15=4,'3.Controles'!D9&amp;", "&amp;'3.Controles'!D10&amp;", "&amp;'3.Controles'!D11&amp;", "&amp;'3.Controles'!D12,IF('3.Controles'!D15=5,'3.Controles'!D9&amp;", "&amp;'3.Controles'!D10&amp;", "&amp;'3.Controles'!D11&amp;", "&amp;'3.Controles'!D12&amp;", "&amp;'3.Controles'!D13,0)))))</f>
        <v>C16, C30, C15</v>
      </c>
      <c r="P10" s="663">
        <f>'3.Controles'!X15</f>
        <v>71</v>
      </c>
      <c r="Q10" s="663">
        <f>'3.Controles'!X14</f>
        <v>100</v>
      </c>
      <c r="R10" s="663" t="str">
        <f>IF(S10=1,"Raro",IF(S10=2,"Improbable",IF(S10=3,"Posible",IF(S10=4,"Probable",IF(S10=5,"Casi Seguro")))))</f>
        <v>Posible</v>
      </c>
      <c r="S10" s="663">
        <f>IF('3.Controles'!W15=1,IF('3.Controles'!X15&lt;55,K10,IF('3.Controles'!X15&lt;75,K10-1,IF('3.Controles'!X15&lt;110,K10-2))),K10)</f>
        <v>3</v>
      </c>
      <c r="T10" s="663" t="str">
        <f t="shared" ref="T10:T30" si="1">IF(U10=1,"Insignificante",IF(U10=2,"Menor",IF(U10=3,"Moderado",IF(U10=4,"Mayor",IF(U10=5,"Catastrofico")))))</f>
        <v>Menor</v>
      </c>
      <c r="U10" s="663">
        <f>IF('3.Controles'!W14=1,IF('3.Controles'!X14&lt;55,M10,IF('3.Controles'!X14&lt;75,M10-1,IF('3.Controles'!X14&lt;110,M10-2))),M10)</f>
        <v>2</v>
      </c>
      <c r="V10" s="671" t="str">
        <f>IF(AND(S10=1,U10=1),"BAJO 4%",IF(AND(S10=1,U10=2),"BAJO 16%",IF(AND(S10=2,U10=1),"BAJO 8%",IF(AND(S10=2,U10=2),"BAJO 20%",IF(AND(S10=3,U10=1),"BAJO 12%",IF(AND(S10=4,U10=1),"MODERADO 24%",IF(AND(S10=3,U10=2),"MODERADO 28%",IF(AND(S10=1,U10=3),"MODERADO 32%",IF(AND(S10=2,U10=3),"MODERADO 36%",IF(AND(S10=5,U10=1),"ALTO 40%",IF(AND(S10=4,U10=2),"ALTO 44%",IF(AND(S10=5,U10=2),"ALTO 48%",IF(AND(S10=3,U10=3),"ALTO 52%",IF(AND(S10=4,U10=3),"ALTO 56%",IF(AND(S10=1,U10=4),"ALTO 60%",IF(AND(S10=2,U10=4),"ALTO 64%",IF(AND(S10=1,U10=5),"ALTO 68%",IF(AND(S10=5,U10=3),"EXTREMA 72%",IF(AND(S10=3,U10=4),"EXTREMA 76%",IF(AND(S10=4,U10=4),"EXTREMA 80%",IF(AND(S10=5,U10=4),"EXTREMA 84%",IF(AND(S10=2,U10=5),"EXTREMA 88%",IF(AND(S10=3,U10=5),"EXTREMA 92%",IF(AND(S10=4,U10=5),"EXTREMA 96%",IF(AND(S10=5,U10=5),"EXTREMA 100%")))))))))))))))))))))))))</f>
        <v>MODERADO 28%</v>
      </c>
      <c r="W10" s="729" t="s">
        <v>74</v>
      </c>
    </row>
    <row r="11" spans="1:25" s="3" customFormat="1" ht="51.75" customHeight="1" x14ac:dyDescent="0.25">
      <c r="A11" s="703"/>
      <c r="B11" s="694"/>
      <c r="C11" s="694"/>
      <c r="D11" s="694"/>
      <c r="E11" s="697"/>
      <c r="F11" s="697"/>
      <c r="G11" s="204" t="s">
        <v>410</v>
      </c>
      <c r="H11" s="697"/>
      <c r="I11" s="697"/>
      <c r="J11" s="700"/>
      <c r="K11" s="718"/>
      <c r="L11" s="700"/>
      <c r="M11" s="718"/>
      <c r="N11" s="718"/>
      <c r="O11" s="664"/>
      <c r="P11" s="664"/>
      <c r="Q11" s="664"/>
      <c r="R11" s="664"/>
      <c r="S11" s="664"/>
      <c r="T11" s="664"/>
      <c r="U11" s="664"/>
      <c r="V11" s="672"/>
      <c r="W11" s="730"/>
    </row>
    <row r="12" spans="1:25" s="3" customFormat="1" ht="50.45" customHeight="1" thickBot="1" x14ac:dyDescent="0.3">
      <c r="A12" s="703"/>
      <c r="B12" s="694"/>
      <c r="C12" s="694"/>
      <c r="D12" s="694"/>
      <c r="E12" s="697"/>
      <c r="F12" s="697"/>
      <c r="G12" s="204" t="s">
        <v>637</v>
      </c>
      <c r="H12" s="697"/>
      <c r="I12" s="697"/>
      <c r="J12" s="700"/>
      <c r="K12" s="718"/>
      <c r="L12" s="700"/>
      <c r="M12" s="718"/>
      <c r="N12" s="718"/>
      <c r="O12" s="664"/>
      <c r="P12" s="664"/>
      <c r="Q12" s="664"/>
      <c r="R12" s="664"/>
      <c r="S12" s="664"/>
      <c r="T12" s="664"/>
      <c r="U12" s="664"/>
      <c r="V12" s="672"/>
      <c r="W12" s="730"/>
    </row>
    <row r="13" spans="1:25" s="3" customFormat="1" ht="39.6" hidden="1" customHeight="1" x14ac:dyDescent="0.3">
      <c r="A13" s="703"/>
      <c r="B13" s="694"/>
      <c r="C13" s="694"/>
      <c r="D13" s="694"/>
      <c r="E13" s="697"/>
      <c r="F13" s="697"/>
      <c r="G13" s="204"/>
      <c r="H13" s="697"/>
      <c r="I13" s="697"/>
      <c r="J13" s="700"/>
      <c r="K13" s="718"/>
      <c r="L13" s="700"/>
      <c r="M13" s="718"/>
      <c r="N13" s="718"/>
      <c r="O13" s="664"/>
      <c r="P13" s="664"/>
      <c r="Q13" s="664"/>
      <c r="R13" s="664"/>
      <c r="S13" s="664"/>
      <c r="T13" s="664"/>
      <c r="U13" s="664"/>
      <c r="V13" s="672"/>
      <c r="W13" s="730"/>
    </row>
    <row r="14" spans="1:25" s="3" customFormat="1" ht="35.1" hidden="1" customHeight="1" thickBot="1" x14ac:dyDescent="0.3">
      <c r="A14" s="704"/>
      <c r="B14" s="695"/>
      <c r="C14" s="695"/>
      <c r="D14" s="695"/>
      <c r="E14" s="698"/>
      <c r="F14" s="698"/>
      <c r="G14" s="314"/>
      <c r="H14" s="698"/>
      <c r="I14" s="698"/>
      <c r="J14" s="701"/>
      <c r="K14" s="719"/>
      <c r="L14" s="701"/>
      <c r="M14" s="719"/>
      <c r="N14" s="719"/>
      <c r="O14" s="665"/>
      <c r="P14" s="665"/>
      <c r="Q14" s="665"/>
      <c r="R14" s="665"/>
      <c r="S14" s="665"/>
      <c r="T14" s="665"/>
      <c r="U14" s="665"/>
      <c r="V14" s="673"/>
      <c r="W14" s="731"/>
    </row>
    <row r="15" spans="1:25" ht="105" customHeight="1" thickBot="1" x14ac:dyDescent="0.3">
      <c r="A15" s="705" t="s">
        <v>145</v>
      </c>
      <c r="B15" s="708" t="s">
        <v>79</v>
      </c>
      <c r="C15" s="708" t="s">
        <v>254</v>
      </c>
      <c r="D15" s="708" t="s">
        <v>296</v>
      </c>
      <c r="E15" s="711" t="s">
        <v>412</v>
      </c>
      <c r="F15" s="711" t="s">
        <v>480</v>
      </c>
      <c r="G15" s="205" t="s">
        <v>641</v>
      </c>
      <c r="H15" s="711" t="s">
        <v>419</v>
      </c>
      <c r="I15" s="711" t="s">
        <v>328</v>
      </c>
      <c r="J15" s="714" t="s">
        <v>16</v>
      </c>
      <c r="K15" s="720">
        <f t="shared" si="0"/>
        <v>3</v>
      </c>
      <c r="L15" s="714" t="s">
        <v>15</v>
      </c>
      <c r="M15" s="720">
        <f>IF(L15="Insignificante",1,IF(L15="Menor",2,IF(L15="Moderado",3,IF(L15="Mayor ",4,IF(L15="Catastrófico",5)))))</f>
        <v>3</v>
      </c>
      <c r="N15" s="720" t="str">
        <f>IF(AND(K15=1,M15=1),"BAJO 4%",IF(AND(K15=1,M15=2),"BAJO 16%",IF(AND(K15=2,M15=1),"BAJO 8%",IF(AND(K15=2,M15=2),"BAJO 20%",IF(AND(K15=3,M15=1),"BAJO 12%",IF(AND(K15=4,M15=1),"MODERADO 24%",IF(AND(K15=3,M15=2),"MODERADO 28%",IF(AND(K15=1,M15=3),"MODERADO 32%",IF(AND(K15=2,M15=3),"MODERADO 36%",IF(AND(K15=5,M15=1),"ALTO 40%",IF(AND(K15=4,M15=2),"ALTO 44%",IF(AND(K15=5,M15=2),"ALTO 48%",IF(AND(K15=3,M15=3),"ALTO 52%",IF(AND(K15=4,M15=3),"ALTO 56%",IF(AND(K15=1,M15=4),"ALTO 60%",IF(AND(K15=2,M15=4),"ALTO 64%",IF(AND(K15=1,M15=5),"ALTO 68%",IF(AND(K15=5,M15=3),"EXTREMA 72%",IF(AND(K15=3,M15=4),"EXTREMA 76%",IF(AND(K15=4,M15=4),"EXTREMA 80%",IF(AND(K15=5,M15=4),"EXTREMA 84%",IF(AND(K15=2,M15=5),"EXTREMA 88%",IF(AND(K15=3,M15=5),"EXTREMA 92%",IF(AND(K15=4,M15=5),"EXTREMA 96%",IF(AND(K15=5,M15=5),"EXTREMA 100%")))))))))))))))))))))))))</f>
        <v>ALTO 52%</v>
      </c>
      <c r="O15" s="666" t="str">
        <f>IF('3.Controles'!D22=1,'3.Controles'!D16,IF('3.Controles'!D22=2,'3.Controles'!D16&amp;", "&amp;'3.Controles'!D17,IF('3.Controles'!D22=3,'3.Controles'!D16&amp;", "&amp;'3.Controles'!D17&amp;", "&amp;'3.Controles'!D18,IF('3.Controles'!D22=4,'3.Controles'!D16&amp;", "&amp;'3.Controles'!D17&amp;", "&amp;'3.Controles'!D18&amp;", "&amp;'3.Controles'!D19,IF('3.Controles'!D22=5,'3.Controles'!D16&amp;", "&amp;'3.Controles'!D17&amp;", "&amp;'3.Controles'!D18&amp;", "&amp;'3.Controles'!D19&amp;", "&amp;'3.Controles'!D20,0)))))</f>
        <v>C17</v>
      </c>
      <c r="P15" s="666">
        <f>'3.Controles'!X22</f>
        <v>80</v>
      </c>
      <c r="Q15" s="666" t="e">
        <f>'3.Controles'!X21</f>
        <v>#DIV/0!</v>
      </c>
      <c r="R15" s="666" t="str">
        <f t="shared" ref="R15:R30" si="2">IF(S15=1,"Raro",IF(S15=2,"Improbable",IF(S15=3,"Posible",IF(S15=4,"Probable",IF(S15=5,"Casi Seguro")))))</f>
        <v>Raro</v>
      </c>
      <c r="S15" s="666">
        <f>IF('3.Controles'!W22=1,IF('3.Controles'!X22&lt;55,K15,IF('3.Controles'!X22&lt;75,K15-1,IF('3.Controles'!X22&lt;110,K15-2))),K15)</f>
        <v>1</v>
      </c>
      <c r="T15" s="666" t="str">
        <f t="shared" si="1"/>
        <v>Moderado</v>
      </c>
      <c r="U15" s="666">
        <f>IF('3.Controles'!W21=1,IF('3.Controles'!X21&lt;55,M15,IF('3.Controles'!X21&lt;75,M15-1,IF('3.Controles'!X21&lt;110,M15-2))),M15)</f>
        <v>3</v>
      </c>
      <c r="V15" s="674" t="str">
        <f>IF(AND(S15=1,U15=1),"BAJO 4%",IF(AND(S15=1,U15=2),"BAJO 16%",IF(AND(S15=2,U15=1),"BAJO 8%",IF(AND(S15=2,U15=2),"BAJO 20%",IF(AND(S15=3,U15=1),"BAJO 12%",IF(AND(S15=4,U15=1),"MODERADO 24%",IF(AND(S15=3,U15=2),"MODERADO 28%",IF(AND(S15=1,U15=3),"MODERADO 32%",IF(AND(S15=2,U15=3),"MODERADO 36%",IF(AND(S15=5,U15=1),"ALTO 40%",IF(AND(S15=4,U15=2),"ALTO 44%",IF(AND(S15=5,U15=2),"ALTO 48%",IF(AND(S15=3,U15=3),"ALTO 52%",IF(AND(S15=4,U15=3),"ALTO 56%",IF(AND(S15=1,U15=4),"ALTO 60%",IF(AND(S15=2,U15=4),"ALTO 64%",IF(AND(S15=1,U15=5),"ALTO 68%",IF(AND(S15=5,U15=3),"EXTREMA 72%",IF(AND(S15=3,U15=4),"EXTREMA 76%",IF(AND(S15=4,U15=4),"EXTREMA 80%",IF(AND(S15=5,U15=4),"EXTREMA 84%",IF(AND(S15=2,U15=5),"EXTREMA 88%",IF(AND(S15=3,U15=5),"EXTREMA 92%",IF(AND(S15=4,U15=5),"EXTREMA 96%",IF(AND(S15=5,U15=5),"EXTREMA 100%")))))))))))))))))))))))))</f>
        <v>MODERADO 32%</v>
      </c>
      <c r="W15" s="729" t="s">
        <v>74</v>
      </c>
      <c r="X15" s="36"/>
      <c r="Y15" s="36"/>
    </row>
    <row r="16" spans="1:25" s="3" customFormat="1" hidden="1" x14ac:dyDescent="0.25">
      <c r="A16" s="706"/>
      <c r="B16" s="709"/>
      <c r="C16" s="709"/>
      <c r="D16" s="709"/>
      <c r="E16" s="712"/>
      <c r="F16" s="712"/>
      <c r="G16" s="386"/>
      <c r="H16" s="712"/>
      <c r="I16" s="712"/>
      <c r="J16" s="715"/>
      <c r="K16" s="721"/>
      <c r="L16" s="715"/>
      <c r="M16" s="721"/>
      <c r="N16" s="721"/>
      <c r="O16" s="667"/>
      <c r="P16" s="667"/>
      <c r="Q16" s="667"/>
      <c r="R16" s="667"/>
      <c r="S16" s="667"/>
      <c r="T16" s="667"/>
      <c r="U16" s="667"/>
      <c r="V16" s="675"/>
      <c r="W16" s="730"/>
      <c r="X16" s="36"/>
      <c r="Y16" s="36"/>
    </row>
    <row r="17" spans="1:25" s="3" customFormat="1" hidden="1" x14ac:dyDescent="0.25">
      <c r="A17" s="706"/>
      <c r="B17" s="709"/>
      <c r="C17" s="709"/>
      <c r="D17" s="709"/>
      <c r="E17" s="712"/>
      <c r="F17" s="712"/>
      <c r="G17" s="146"/>
      <c r="H17" s="712"/>
      <c r="I17" s="712"/>
      <c r="J17" s="715"/>
      <c r="K17" s="721"/>
      <c r="L17" s="715"/>
      <c r="M17" s="721"/>
      <c r="N17" s="721"/>
      <c r="O17" s="667"/>
      <c r="P17" s="667"/>
      <c r="Q17" s="667"/>
      <c r="R17" s="667"/>
      <c r="S17" s="667"/>
      <c r="T17" s="667"/>
      <c r="U17" s="667"/>
      <c r="V17" s="675"/>
      <c r="W17" s="730"/>
      <c r="X17" s="36"/>
      <c r="Y17" s="36"/>
    </row>
    <row r="18" spans="1:25" s="3" customFormat="1" hidden="1" x14ac:dyDescent="0.25">
      <c r="A18" s="706"/>
      <c r="B18" s="709"/>
      <c r="C18" s="709"/>
      <c r="D18" s="709"/>
      <c r="E18" s="712"/>
      <c r="F18" s="712"/>
      <c r="G18" s="386"/>
      <c r="H18" s="712"/>
      <c r="I18" s="712"/>
      <c r="J18" s="715"/>
      <c r="K18" s="721"/>
      <c r="L18" s="715"/>
      <c r="M18" s="721"/>
      <c r="N18" s="721"/>
      <c r="O18" s="667"/>
      <c r="P18" s="667"/>
      <c r="Q18" s="667"/>
      <c r="R18" s="667"/>
      <c r="S18" s="667"/>
      <c r="T18" s="667"/>
      <c r="U18" s="667"/>
      <c r="V18" s="675"/>
      <c r="W18" s="730"/>
      <c r="X18" s="36"/>
      <c r="Y18" s="36"/>
    </row>
    <row r="19" spans="1:25" s="3" customFormat="1" ht="15.75" hidden="1" thickBot="1" x14ac:dyDescent="0.3">
      <c r="A19" s="707"/>
      <c r="B19" s="710"/>
      <c r="C19" s="710"/>
      <c r="D19" s="710"/>
      <c r="E19" s="713"/>
      <c r="F19" s="713"/>
      <c r="G19" s="394"/>
      <c r="H19" s="713"/>
      <c r="I19" s="713"/>
      <c r="J19" s="716"/>
      <c r="K19" s="722"/>
      <c r="L19" s="716"/>
      <c r="M19" s="722"/>
      <c r="N19" s="722"/>
      <c r="O19" s="668"/>
      <c r="P19" s="668"/>
      <c r="Q19" s="668"/>
      <c r="R19" s="668"/>
      <c r="S19" s="668"/>
      <c r="T19" s="668"/>
      <c r="U19" s="668"/>
      <c r="V19" s="676"/>
      <c r="W19" s="731"/>
      <c r="X19" s="36"/>
      <c r="Y19" s="36"/>
    </row>
    <row r="20" spans="1:25" ht="80.099999999999994" customHeight="1" x14ac:dyDescent="0.25">
      <c r="A20" s="702" t="s">
        <v>143</v>
      </c>
      <c r="B20" s="693" t="s">
        <v>79</v>
      </c>
      <c r="C20" s="693" t="s">
        <v>254</v>
      </c>
      <c r="D20" s="693" t="s">
        <v>296</v>
      </c>
      <c r="E20" s="696" t="s">
        <v>413</v>
      </c>
      <c r="F20" s="696" t="s">
        <v>492</v>
      </c>
      <c r="G20" s="208" t="s">
        <v>642</v>
      </c>
      <c r="H20" s="696" t="s">
        <v>418</v>
      </c>
      <c r="I20" s="696" t="s">
        <v>328</v>
      </c>
      <c r="J20" s="699" t="s">
        <v>16</v>
      </c>
      <c r="K20" s="717">
        <f t="shared" ref="K20" si="3">IF(J20="Raro",1,IF(J20="Improbable",2,IF(J20="Posible",3,IF(J20="Probable",4,IF(J20="Casi Seguro",5)))))</f>
        <v>3</v>
      </c>
      <c r="L20" s="699" t="s">
        <v>279</v>
      </c>
      <c r="M20" s="717">
        <f>IF(L20="Insignificante",1,IF(L20="Menor",2,IF(L20="Moderado",3,IF(L20="Mayor ",4,IF(L20="Catastrófico",5)))))</f>
        <v>4</v>
      </c>
      <c r="N20" s="717" t="str">
        <f>IF(AND(K20=1,M20=1),"BAJO 4%",IF(AND(K20=1,M20=2),"BAJO 16%",IF(AND(K20=2,M20=1),"BAJO 8%",IF(AND(K20=2,M20=2),"BAJO 20%",IF(AND(K20=3,M20=1),"BAJO 12%",IF(AND(K20=4,M20=1),"MODERADO 24%",IF(AND(K20=3,M20=2),"MODERADO 28%",IF(AND(K20=1,M20=3),"MODERADO 32%",IF(AND(K20=2,M20=3),"MODERADO 36%",IF(AND(K20=5,M20=1),"ALTO 40%",IF(AND(K20=4,M20=2),"ALTO 44%",IF(AND(K20=5,M20=2),"ALTO 48%",IF(AND(K20=3,M20=3),"ALTO 52%",IF(AND(K20=4,M20=3),"ALTO 56%",IF(AND(K20=1,M20=4),"ALTO 60%",IF(AND(K20=2,M20=4),"ALTO 64%",IF(AND(K20=1,M20=5),"ALTO 68%",IF(AND(K20=5,M20=3),"EXTREMA 72%",IF(AND(K20=3,M20=4),"EXTREMA 76%",IF(AND(K20=4,M20=4),"EXTREMA 80%",IF(AND(K20=5,M20=4),"EXTREMA 84%",IF(AND(K20=2,M20=5),"EXTREMA 88%",IF(AND(K20=3,M20=5),"EXTREMA 92%",IF(AND(K20=4,M20=5),"EXTREMA 96%",IF(AND(K20=5,M20=5),"EXTREMA 100%")))))))))))))))))))))))))</f>
        <v>EXTREMA 76%</v>
      </c>
      <c r="O20" s="663" t="str">
        <f>IF('3.Controles'!D29=1,'3.Controles'!D23,IF('3.Controles'!D29=2,'3.Controles'!D23&amp;", "&amp;'3.Controles'!D24,IF('3.Controles'!D29=3,'3.Controles'!D23&amp;", "&amp;'3.Controles'!D24&amp;", "&amp;'3.Controles'!D25,IF('3.Controles'!D29=4,'3.Controles'!D23&amp;", "&amp;'3.Controles'!D24&amp;", "&amp;'3.Controles'!D25&amp;", "&amp;'3.Controles'!D26,IF('3.Controles'!D29=5,'3.Controles'!D23&amp;", "&amp;'3.Controles'!D24&amp;", "&amp;'3.Controles'!D25&amp;", "&amp;'3.Controles'!D26&amp;", "&amp;'3.Controles'!D27,0)))))</f>
        <v>C5, C7, C19</v>
      </c>
      <c r="P20" s="663">
        <f>'3.Controles'!X29</f>
        <v>86</v>
      </c>
      <c r="Q20" s="663">
        <f>'3.Controles'!X28</f>
        <v>100</v>
      </c>
      <c r="R20" s="663" t="str">
        <f t="shared" ref="R20" si="4">IF(S20=1,"Raro",IF(S20=2,"Improbable",IF(S20=3,"Posible",IF(S20=4,"Probable",IF(S20=5,"Casi Seguro")))))</f>
        <v>Raro</v>
      </c>
      <c r="S20" s="663">
        <f>IF('3.Controles'!W29=1,IF('3.Controles'!X29&lt;55,K20,IF('3.Controles'!X29&lt;75,K20-1,IF('3.Controles'!X29&lt;110,K20-2))),K20)</f>
        <v>1</v>
      </c>
      <c r="T20" s="663" t="str">
        <f t="shared" ref="T20" si="5">IF(U20=1,"Insignificante",IF(U20=2,"Menor",IF(U20=3,"Moderado",IF(U20=4,"Mayor",IF(U20=5,"Catastrofico")))))</f>
        <v>Menor</v>
      </c>
      <c r="U20" s="663">
        <f>IF('3.Controles'!W28=1,IF('3.Controles'!X28&lt;55,M20,IF('3.Controles'!X28&lt;75,M20-1,IF('3.Controles'!X28&lt;110,M20-2))),M20)</f>
        <v>2</v>
      </c>
      <c r="V20" s="723" t="str">
        <f>IF(AND(S20=1,U20=1),"BAJO 4%",IF(AND(S20=1,U20=2),"BAJO 16%",IF(AND(S20=2,U20=1),"BAJO 8%",IF(AND(S20=2,U20=2),"BAJO 20%",IF(AND(S20=3,U20=1),"BAJO 12%",IF(AND(S20=4,U20=1),"MODERADO 24%",IF(AND(S20=3,U20=2),"MODERADO 28%",IF(AND(S20=1,U20=3),"MODERADO 32%",IF(AND(S20=2,U20=3),"MODERADO 36%",IF(AND(S20=5,U20=1),"ALTO 40%",IF(AND(S20=4,U20=2),"ALTO 44%",IF(AND(S20=5,U20=2),"ALTO 48%",IF(AND(S20=3,U20=3),"ALTO 52%",IF(AND(S20=4,U20=3),"ALTO 56%",IF(AND(S20=1,U20=4),"ALTO 60%",IF(AND(S20=2,U20=4),"ALTO 64%",IF(AND(S20=1,U20=5),"ALTO 68%",IF(AND(S20=5,U20=3),"EXTREMA 72%",IF(AND(S20=3,U20=4),"EXTREMA 76%",IF(AND(S20=4,U20=4),"EXTREMA 80%",IF(AND(S20=5,U20=4),"EXTREMA 84%",IF(AND(S20=2,U20=5),"EXTREMA 88%",IF(AND(S20=3,U20=5),"EXTREMA 92%",IF(AND(S20=4,U20=5),"EXTREMA 96%",IF(AND(S20=5,U20=5),"EXTREMA 100%")))))))))))))))))))))))))</f>
        <v>BAJO 16%</v>
      </c>
      <c r="W20" s="732" t="s">
        <v>74</v>
      </c>
    </row>
    <row r="21" spans="1:25" s="3" customFormat="1" ht="56.25" customHeight="1" x14ac:dyDescent="0.25">
      <c r="A21" s="703"/>
      <c r="B21" s="694"/>
      <c r="C21" s="694"/>
      <c r="D21" s="694"/>
      <c r="E21" s="697"/>
      <c r="F21" s="697"/>
      <c r="G21" s="209" t="s">
        <v>420</v>
      </c>
      <c r="H21" s="697"/>
      <c r="I21" s="697"/>
      <c r="J21" s="700"/>
      <c r="K21" s="718"/>
      <c r="L21" s="700"/>
      <c r="M21" s="718"/>
      <c r="N21" s="718"/>
      <c r="O21" s="664"/>
      <c r="P21" s="664"/>
      <c r="Q21" s="664"/>
      <c r="R21" s="664"/>
      <c r="S21" s="664"/>
      <c r="T21" s="664"/>
      <c r="U21" s="664"/>
      <c r="V21" s="724"/>
      <c r="W21" s="733"/>
    </row>
    <row r="22" spans="1:25" s="3" customFormat="1" ht="72.75" customHeight="1" thickBot="1" x14ac:dyDescent="0.3">
      <c r="A22" s="703"/>
      <c r="B22" s="694"/>
      <c r="C22" s="694"/>
      <c r="D22" s="694"/>
      <c r="E22" s="697"/>
      <c r="F22" s="697"/>
      <c r="G22" s="206" t="s">
        <v>689</v>
      </c>
      <c r="H22" s="697"/>
      <c r="I22" s="697"/>
      <c r="J22" s="700"/>
      <c r="K22" s="718"/>
      <c r="L22" s="700"/>
      <c r="M22" s="718"/>
      <c r="N22" s="718"/>
      <c r="O22" s="664"/>
      <c r="P22" s="664"/>
      <c r="Q22" s="664"/>
      <c r="R22" s="664"/>
      <c r="S22" s="664"/>
      <c r="T22" s="664"/>
      <c r="U22" s="664"/>
      <c r="V22" s="724"/>
      <c r="W22" s="733"/>
    </row>
    <row r="23" spans="1:25" s="3" customFormat="1" ht="30" hidden="1" customHeight="1" x14ac:dyDescent="0.3">
      <c r="A23" s="703"/>
      <c r="B23" s="694"/>
      <c r="C23" s="694"/>
      <c r="D23" s="694"/>
      <c r="E23" s="697"/>
      <c r="F23" s="697"/>
      <c r="G23" s="36"/>
      <c r="H23" s="697"/>
      <c r="I23" s="697"/>
      <c r="J23" s="700"/>
      <c r="K23" s="718"/>
      <c r="L23" s="700"/>
      <c r="M23" s="718"/>
      <c r="N23" s="718"/>
      <c r="O23" s="664"/>
      <c r="P23" s="664"/>
      <c r="Q23" s="664"/>
      <c r="R23" s="664"/>
      <c r="S23" s="664"/>
      <c r="T23" s="664"/>
      <c r="U23" s="664"/>
      <c r="V23" s="724"/>
      <c r="W23" s="733"/>
    </row>
    <row r="24" spans="1:25" s="3" customFormat="1" ht="44.1" hidden="1" customHeight="1" thickBot="1" x14ac:dyDescent="0.3">
      <c r="A24" s="704"/>
      <c r="B24" s="695"/>
      <c r="C24" s="695"/>
      <c r="D24" s="695"/>
      <c r="E24" s="698"/>
      <c r="F24" s="698"/>
      <c r="G24" s="210"/>
      <c r="H24" s="698"/>
      <c r="I24" s="698"/>
      <c r="J24" s="701"/>
      <c r="K24" s="719"/>
      <c r="L24" s="701"/>
      <c r="M24" s="719"/>
      <c r="N24" s="719"/>
      <c r="O24" s="665"/>
      <c r="P24" s="665"/>
      <c r="Q24" s="665"/>
      <c r="R24" s="665"/>
      <c r="S24" s="665"/>
      <c r="T24" s="665"/>
      <c r="U24" s="665"/>
      <c r="V24" s="725"/>
      <c r="W24" s="734"/>
    </row>
    <row r="25" spans="1:25" ht="90.75" customHeight="1" thickBot="1" x14ac:dyDescent="0.3">
      <c r="A25" s="702" t="s">
        <v>144</v>
      </c>
      <c r="B25" s="693" t="s">
        <v>79</v>
      </c>
      <c r="C25" s="693" t="s">
        <v>254</v>
      </c>
      <c r="D25" s="693" t="s">
        <v>296</v>
      </c>
      <c r="E25" s="696" t="s">
        <v>414</v>
      </c>
      <c r="F25" s="696" t="s">
        <v>501</v>
      </c>
      <c r="G25" s="205" t="s">
        <v>707</v>
      </c>
      <c r="H25" s="696" t="s">
        <v>417</v>
      </c>
      <c r="I25" s="696" t="s">
        <v>324</v>
      </c>
      <c r="J25" s="699" t="s">
        <v>16</v>
      </c>
      <c r="K25" s="717">
        <f t="shared" si="0"/>
        <v>3</v>
      </c>
      <c r="L25" s="699" t="s">
        <v>15</v>
      </c>
      <c r="M25" s="717">
        <f>IF(L25="Insignificante",1,IF(L25="Menor",2,IF(L25="Moderado",3,IF(L25="Mayor ",4,IF(L25="Catastrófico",5)))))</f>
        <v>3</v>
      </c>
      <c r="N25" s="717" t="str">
        <f>IF(AND(K25=1,M25=1),"BAJO 4%",IF(AND(K25=1,M25=2),"BAJO 16%",IF(AND(K25=2,M25=1),"BAJO 8%",IF(AND(K25=2,M25=2),"BAJO 20%",IF(AND(K25=3,M25=1),"BAJO 12%",IF(AND(K25=4,M25=1),"MODERADO 24%",IF(AND(K25=3,M25=2),"MODERADO 28%",IF(AND(K25=1,M25=3),"MODERADO 32%",IF(AND(K25=2,M25=3),"MODERADO 36%",IF(AND(K25=5,M25=1),"ALTO 40%",IF(AND(K25=4,M25=2),"ALTO 44%",IF(AND(K25=5,M25=2),"ALTO 48%",IF(AND(K25=3,M25=3),"ALTO 52%",IF(AND(K25=4,M25=3),"ALTO 56%",IF(AND(K25=1,M25=4),"ALTO 60%",IF(AND(K25=2,M25=4),"ALTO 64%",IF(AND(K25=1,M25=5),"ALTO 68%",IF(AND(K25=5,M25=3),"EXTREMA 72%",IF(AND(K25=3,M25=4),"EXTREMA 76%",IF(AND(K25=4,M25=4),"EXTREMA 80%",IF(AND(K25=5,M25=4),"EXTREMA 84%",IF(AND(K25=2,M25=5),"EXTREMA 88%",IF(AND(K25=3,M25=5),"EXTREMA 92%",IF(AND(K25=4,M25=5),"EXTREMA 96%",IF(AND(K25=5,M25=5),"EXTREMA 100%")))))))))))))))))))))))))</f>
        <v>ALTO 52%</v>
      </c>
      <c r="O25" s="663" t="str">
        <f>IF('3.Controles'!D36=1,'3.Controles'!D30,IF('3.Controles'!D36=2,'3.Controles'!D30&amp;", "&amp;'3.Controles'!D31,IF('3.Controles'!D36=3,'3.Controles'!D30&amp;", "&amp;'3.Controles'!D31&amp;", "&amp;'3.Controles'!D32,IF('3.Controles'!D36=4,'3.Controles'!D30&amp;", "&amp;'3.Controles'!D31&amp;", "&amp;'3.Controles'!D32&amp;", "&amp;'3.Controles'!D33,IF('3.Controles'!D36=5,'3.Controles'!D30&amp;", "&amp;'3.Controles'!D31&amp;", "&amp;'3.Controles'!D32&amp;", "&amp;'3.Controles'!D33&amp;", "&amp;'3.Controles'!D34,0)))))</f>
        <v>C17</v>
      </c>
      <c r="P25" s="663">
        <f>'3.Controles'!X36</f>
        <v>100</v>
      </c>
      <c r="Q25" s="663" t="e">
        <f>'3.Controles'!X35</f>
        <v>#DIV/0!</v>
      </c>
      <c r="R25" s="663" t="str">
        <f t="shared" si="2"/>
        <v>Raro</v>
      </c>
      <c r="S25" s="663">
        <f>IF('3.Controles'!W36=1,IF('3.Controles'!X36&lt;55,K25,IF('3.Controles'!X36&lt;75,K25-1,IF('3.Controles'!X36&lt;110,K25-2))),K25)</f>
        <v>1</v>
      </c>
      <c r="T25" s="663" t="str">
        <f t="shared" si="1"/>
        <v>Moderado</v>
      </c>
      <c r="U25" s="663">
        <f>IF('3.Controles'!W35=1,IF('3.Controles'!X35&lt;55,M25,IF('3.Controles'!X35&lt;75,M25-1,IF('3.Controles'!X35&lt;110,M25-2))),M25)</f>
        <v>3</v>
      </c>
      <c r="V25" s="671" t="str">
        <f>IF(AND(S25=1,U25=1),"BAJO 4%",IF(AND(S25=1,U25=2),"BAJO 16%",IF(AND(S25=2,U25=1),"BAJO 8%",IF(AND(S25=2,U25=2),"BAJO 20%",IF(AND(S25=3,U25=1),"BAJO 12%",IF(AND(S25=4,U25=1),"MODERADO 24%",IF(AND(S25=3,U25=2),"MODERADO 28%",IF(AND(S25=1,U25=3),"MODERADO 32%",IF(AND(S25=2,U25=3),"MODERADO 36%",IF(AND(S25=5,U25=1),"ALTO 40%",IF(AND(S25=4,U25=2),"ALTO 44%",IF(AND(S25=5,U25=2),"ALTO 48%",IF(AND(S25=3,U25=3),"ALTO 52%",IF(AND(S25=4,U25=3),"ALTO 56%",IF(AND(S25=1,U25=4),"ALTO 60%",IF(AND(S25=2,U25=4),"ALTO 64%",IF(AND(S25=1,U25=5),"ALTO 68%",IF(AND(S25=5,U25=3),"EXTREMA 72%",IF(AND(S25=3,U25=4),"EXTREMA 76%",IF(AND(S25=4,U25=4),"EXTREMA 80%",IF(AND(S25=5,U25=4),"EXTREMA 84%",IF(AND(S25=2,U25=5),"EXTREMA 88%",IF(AND(S25=3,U25=5),"EXTREMA 92%",IF(AND(S25=4,U25=5),"EXTREMA 96%",IF(AND(S25=5,U25=5),"EXTREMA 100%")))))))))))))))))))))))))</f>
        <v>MODERADO 32%</v>
      </c>
      <c r="W25" s="729" t="s">
        <v>74</v>
      </c>
    </row>
    <row r="26" spans="1:25" s="3" customFormat="1" hidden="1" x14ac:dyDescent="0.25">
      <c r="A26" s="703"/>
      <c r="B26" s="694"/>
      <c r="C26" s="694"/>
      <c r="D26" s="694"/>
      <c r="E26" s="697"/>
      <c r="F26" s="697"/>
      <c r="G26" s="146"/>
      <c r="H26" s="697"/>
      <c r="I26" s="697"/>
      <c r="J26" s="700"/>
      <c r="K26" s="718"/>
      <c r="L26" s="700"/>
      <c r="M26" s="718"/>
      <c r="N26" s="718"/>
      <c r="O26" s="664"/>
      <c r="P26" s="664"/>
      <c r="Q26" s="664"/>
      <c r="R26" s="664"/>
      <c r="S26" s="664"/>
      <c r="T26" s="664"/>
      <c r="U26" s="664"/>
      <c r="V26" s="672"/>
      <c r="W26" s="730"/>
    </row>
    <row r="27" spans="1:25" s="3" customFormat="1" hidden="1" x14ac:dyDescent="0.25">
      <c r="A27" s="703"/>
      <c r="B27" s="694"/>
      <c r="C27" s="694"/>
      <c r="D27" s="694"/>
      <c r="E27" s="697"/>
      <c r="F27" s="697"/>
      <c r="G27" s="386"/>
      <c r="H27" s="697"/>
      <c r="I27" s="697"/>
      <c r="J27" s="700"/>
      <c r="K27" s="718"/>
      <c r="L27" s="700"/>
      <c r="M27" s="718"/>
      <c r="N27" s="718"/>
      <c r="O27" s="664"/>
      <c r="P27" s="664"/>
      <c r="Q27" s="664"/>
      <c r="R27" s="664"/>
      <c r="S27" s="664"/>
      <c r="T27" s="664"/>
      <c r="U27" s="664"/>
      <c r="V27" s="672"/>
      <c r="W27" s="730"/>
    </row>
    <row r="28" spans="1:25" s="3" customFormat="1" hidden="1" x14ac:dyDescent="0.25">
      <c r="A28" s="703"/>
      <c r="B28" s="694"/>
      <c r="C28" s="694"/>
      <c r="D28" s="694"/>
      <c r="E28" s="697"/>
      <c r="F28" s="697"/>
      <c r="G28" s="206"/>
      <c r="H28" s="697"/>
      <c r="I28" s="697"/>
      <c r="J28" s="700"/>
      <c r="K28" s="718"/>
      <c r="L28" s="700"/>
      <c r="M28" s="718"/>
      <c r="N28" s="718"/>
      <c r="O28" s="664"/>
      <c r="P28" s="664"/>
      <c r="Q28" s="664"/>
      <c r="R28" s="664"/>
      <c r="S28" s="664"/>
      <c r="T28" s="664"/>
      <c r="U28" s="664"/>
      <c r="V28" s="672"/>
      <c r="W28" s="730"/>
    </row>
    <row r="29" spans="1:25" s="3" customFormat="1" ht="15.75" hidden="1" thickBot="1" x14ac:dyDescent="0.3">
      <c r="A29" s="704"/>
      <c r="B29" s="695"/>
      <c r="C29" s="695"/>
      <c r="D29" s="695"/>
      <c r="E29" s="698"/>
      <c r="F29" s="698"/>
      <c r="G29" s="207"/>
      <c r="H29" s="698"/>
      <c r="I29" s="698"/>
      <c r="J29" s="701"/>
      <c r="K29" s="719"/>
      <c r="L29" s="701"/>
      <c r="M29" s="719"/>
      <c r="N29" s="719"/>
      <c r="O29" s="665"/>
      <c r="P29" s="665"/>
      <c r="Q29" s="665"/>
      <c r="R29" s="665"/>
      <c r="S29" s="665"/>
      <c r="T29" s="665"/>
      <c r="U29" s="665"/>
      <c r="V29" s="673"/>
      <c r="W29" s="731"/>
    </row>
    <row r="30" spans="1:25" ht="48" customHeight="1" x14ac:dyDescent="0.25">
      <c r="A30" s="702" t="s">
        <v>146</v>
      </c>
      <c r="B30" s="693" t="s">
        <v>79</v>
      </c>
      <c r="C30" s="693" t="s">
        <v>254</v>
      </c>
      <c r="D30" s="693" t="s">
        <v>296</v>
      </c>
      <c r="E30" s="696" t="s">
        <v>686</v>
      </c>
      <c r="F30" s="696" t="s">
        <v>514</v>
      </c>
      <c r="G30" s="205" t="s">
        <v>421</v>
      </c>
      <c r="H30" s="696" t="s">
        <v>416</v>
      </c>
      <c r="I30" s="696" t="s">
        <v>327</v>
      </c>
      <c r="J30" s="699" t="s">
        <v>19</v>
      </c>
      <c r="K30" s="717">
        <f t="shared" si="0"/>
        <v>4</v>
      </c>
      <c r="L30" s="699" t="s">
        <v>18</v>
      </c>
      <c r="M30" s="717">
        <f t="shared" ref="M30" si="6">IF(L30="Insignificante",1,IF(L30="Menor",2,IF(L30="Moderado",3,IF(L30="Mayor",4,IF(L30="Catastrófico",5)))))</f>
        <v>4</v>
      </c>
      <c r="N30" s="717" t="str">
        <f>IF(AND(K30=1,M30=1),"BAJO 4%",IF(AND(K30=1,M30=2),"BAJO 16%",IF(AND(K30=2,M30=1),"BAJO 8%",IF(AND(K30=2,M30=2),"BAJO 20%",IF(AND(K30=3,M30=1),"BAJO 12%",IF(AND(K30=4,M30=1),"MODERADO 24%",IF(AND(K30=3,M30=2),"MODERADO 28%",IF(AND(K30=1,M30=3),"MODERADO 32%",IF(AND(K30=2,M30=3),"MODERADO 36%",IF(AND(K30=5,M30=1),"ALTO 40%",IF(AND(K30=4,M30=2),"ALTO 44%",IF(AND(K30=5,M30=2),"ALTO 48%",IF(AND(K30=3,M30=3),"ALTO 52%",IF(AND(K30=4,M30=3),"ALTO 56%",IF(AND(K30=1,M30=4),"ALTO 60%",IF(AND(K30=2,M30=4),"ALTO 64%",IF(AND(K30=1,M30=5),"ALTO 68%",IF(AND(K30=5,M30=3),"EXTREMA 72%",IF(AND(K30=3,M30=4),"EXTREMA 76%",IF(AND(K30=4,M30=4),"EXTREMA 80%",IF(AND(K30=5,M30=4),"EXTREMA 84%",IF(AND(K30=2,M30=5),"EXTREMA 88%",IF(AND(K30=3,M30=5),"EXTREMA 92%",IF(AND(K30=4,M30=5),"EXTREMA 96%",IF(AND(K30=5,M30=5),"EXTREMA 100%")))))))))))))))))))))))))</f>
        <v>EXTREMA 80%</v>
      </c>
      <c r="O30" s="663" t="str">
        <f>IF('3.Controles'!D43=1,'3.Controles'!D37,IF('3.Controles'!D43=2,'3.Controles'!D37&amp;", "&amp;'3.Controles'!D38,IF('3.Controles'!D43=3,'3.Controles'!D37&amp;", "&amp;'3.Controles'!D38&amp;", "&amp;'3.Controles'!D39,IF('3.Controles'!D43=4,'3.Controles'!D37&amp;", "&amp;'3.Controles'!D38&amp;", "&amp;'3.Controles'!D39&amp;", "&amp;'3.Controles'!D40,IF('3.Controles'!D43=5,'3.Controles'!D37&amp;", "&amp;'3.Controles'!D38&amp;", "&amp;'3.Controles'!D39&amp;", "&amp;'3.Controles'!D40&amp;", "&amp;'3.Controles'!D41,0)))))</f>
        <v>C13, C35</v>
      </c>
      <c r="P30" s="663">
        <f>'3.Controles'!X43</f>
        <v>90</v>
      </c>
      <c r="Q30" s="663">
        <f>'3.Controles'!X42</f>
        <v>80</v>
      </c>
      <c r="R30" s="663" t="str">
        <f t="shared" si="2"/>
        <v>Improbable</v>
      </c>
      <c r="S30" s="663">
        <f>IF('3.Controles'!W43=1,IF('3.Controles'!X43&lt;55,K30,IF('3.Controles'!X43&lt;75,K30-1,IF('3.Controles'!X43&lt;110,K30-2))),K30)</f>
        <v>2</v>
      </c>
      <c r="T30" s="663" t="str">
        <f t="shared" si="1"/>
        <v>Menor</v>
      </c>
      <c r="U30" s="663">
        <f>IF('3.Controles'!W42=1,IF('3.Controles'!X42&lt;55,M30,IF('3.Controles'!X42&lt;75,M30-1,IF('3.Controles'!X42&lt;110,M30-2))),M30)</f>
        <v>2</v>
      </c>
      <c r="V30" s="671" t="str">
        <f>IF(AND(S30=1,U30=1),"BAJO 4%",IF(AND(S30=1,U30=2),"BAJO 16%",IF(AND(S30=2,U30=1),"BAJO 8%",IF(AND(S30=2,U30=2),"BAJO 20%",IF(AND(S30=3,U30=1),"BAJO 12%",IF(AND(S30=4,U30=1),"MODERADO 24%",IF(AND(S30=3,U30=2),"MODERADO 28%",IF(AND(S30=1,U30=3),"MODERADO 32%",IF(AND(S30=2,U30=3),"MODERADO 36%",IF(AND(S30=5,U30=1),"ALTO 40%",IF(AND(S30=4,U30=2),"ALTO 44%",IF(AND(S30=5,U30=2),"ALTO 48%",IF(AND(S30=3,U30=3),"ALTO 52%",IF(AND(S30=4,U30=3),"ALTO 56%",IF(AND(S30=1,U30=4),"ALTO 60%",IF(AND(S30=2,U30=4),"ALTO 64%",IF(AND(S30=1,U30=5),"ALTO 68%",IF(AND(S30=5,U30=3),"EXTREMA 72%",IF(AND(S30=3,U30=4),"EXTREMA 76%",IF(AND(S30=4,U30=4),"EXTREMA 80%",IF(AND(S30=5,U30=4),"EXTREMA 84%",IF(AND(S30=2,U30=5),"EXTREMA 88%",IF(AND(S30=3,U30=5),"EXTREMA 92%",IF(AND(S30=4,U30=5),"EXTREMA 96%",IF(AND(S30=5,U30=5),"EXTREMA 100%")))))))))))))))))))))))))</f>
        <v>BAJO 20%</v>
      </c>
      <c r="W30" s="729" t="s">
        <v>74</v>
      </c>
    </row>
    <row r="31" spans="1:25" s="3" customFormat="1" ht="95.25" customHeight="1" x14ac:dyDescent="0.25">
      <c r="A31" s="703"/>
      <c r="B31" s="694"/>
      <c r="C31" s="694"/>
      <c r="D31" s="694"/>
      <c r="E31" s="697"/>
      <c r="F31" s="697"/>
      <c r="G31" s="206" t="s">
        <v>643</v>
      </c>
      <c r="H31" s="697"/>
      <c r="I31" s="697"/>
      <c r="J31" s="700"/>
      <c r="K31" s="718"/>
      <c r="L31" s="700"/>
      <c r="M31" s="718"/>
      <c r="N31" s="718"/>
      <c r="O31" s="664"/>
      <c r="P31" s="664"/>
      <c r="Q31" s="664"/>
      <c r="R31" s="664"/>
      <c r="S31" s="664"/>
      <c r="T31" s="664"/>
      <c r="U31" s="664"/>
      <c r="V31" s="672"/>
      <c r="W31" s="730"/>
    </row>
    <row r="32" spans="1:25" s="3" customFormat="1" ht="75" hidden="1" customHeight="1" x14ac:dyDescent="0.25">
      <c r="A32" s="703"/>
      <c r="B32" s="694"/>
      <c r="C32" s="694"/>
      <c r="D32" s="694"/>
      <c r="E32" s="697"/>
      <c r="F32" s="697"/>
      <c r="G32" s="36"/>
      <c r="H32" s="697"/>
      <c r="I32" s="697"/>
      <c r="J32" s="700"/>
      <c r="K32" s="718"/>
      <c r="L32" s="700"/>
      <c r="M32" s="718"/>
      <c r="N32" s="718"/>
      <c r="O32" s="664"/>
      <c r="P32" s="664"/>
      <c r="Q32" s="664"/>
      <c r="R32" s="664"/>
      <c r="S32" s="664"/>
      <c r="T32" s="664"/>
      <c r="U32" s="664"/>
      <c r="V32" s="672"/>
      <c r="W32" s="730"/>
    </row>
    <row r="33" spans="1:23" s="3" customFormat="1" hidden="1" x14ac:dyDescent="0.25">
      <c r="A33" s="703"/>
      <c r="B33" s="694"/>
      <c r="C33" s="694"/>
      <c r="D33" s="694"/>
      <c r="E33" s="697"/>
      <c r="F33" s="697"/>
      <c r="G33" s="206"/>
      <c r="H33" s="697"/>
      <c r="I33" s="697"/>
      <c r="J33" s="700"/>
      <c r="K33" s="718"/>
      <c r="L33" s="700"/>
      <c r="M33" s="718"/>
      <c r="N33" s="718"/>
      <c r="O33" s="664"/>
      <c r="P33" s="664"/>
      <c r="Q33" s="664"/>
      <c r="R33" s="664"/>
      <c r="S33" s="664"/>
      <c r="T33" s="664"/>
      <c r="U33" s="664"/>
      <c r="V33" s="672"/>
      <c r="W33" s="730"/>
    </row>
    <row r="34" spans="1:23" s="3" customFormat="1" ht="15.75" hidden="1" thickBot="1" x14ac:dyDescent="0.3">
      <c r="A34" s="704"/>
      <c r="B34" s="695"/>
      <c r="C34" s="695"/>
      <c r="D34" s="695"/>
      <c r="E34" s="698"/>
      <c r="F34" s="698"/>
      <c r="G34" s="207"/>
      <c r="H34" s="698"/>
      <c r="I34" s="698"/>
      <c r="J34" s="701"/>
      <c r="K34" s="719"/>
      <c r="L34" s="701"/>
      <c r="M34" s="719"/>
      <c r="N34" s="719"/>
      <c r="O34" s="665"/>
      <c r="P34" s="665"/>
      <c r="Q34" s="665"/>
      <c r="R34" s="665"/>
      <c r="S34" s="665"/>
      <c r="T34" s="665"/>
      <c r="U34" s="665"/>
      <c r="V34" s="673"/>
      <c r="W34" s="731"/>
    </row>
    <row r="35" spans="1:23" s="3" customFormat="1" hidden="1" x14ac:dyDescent="0.25">
      <c r="A35" s="702" t="s">
        <v>157</v>
      </c>
      <c r="B35" s="693"/>
      <c r="C35" s="693"/>
      <c r="D35" s="693"/>
      <c r="E35" s="696"/>
      <c r="F35" s="196"/>
      <c r="G35" s="61"/>
      <c r="H35" s="696"/>
      <c r="I35" s="696"/>
      <c r="J35" s="699"/>
      <c r="K35" s="717"/>
      <c r="L35" s="699"/>
      <c r="M35" s="717"/>
      <c r="N35" s="717"/>
      <c r="O35" s="663"/>
      <c r="P35" s="663"/>
      <c r="Q35" s="663"/>
      <c r="R35" s="663"/>
      <c r="S35" s="663"/>
      <c r="T35" s="663"/>
      <c r="U35" s="663"/>
      <c r="V35" s="671"/>
      <c r="W35" s="729"/>
    </row>
    <row r="36" spans="1:23" s="3" customFormat="1" hidden="1" x14ac:dyDescent="0.25">
      <c r="A36" s="703"/>
      <c r="B36" s="694"/>
      <c r="C36" s="694"/>
      <c r="D36" s="694"/>
      <c r="E36" s="697"/>
      <c r="F36" s="197"/>
      <c r="G36" s="60"/>
      <c r="H36" s="697"/>
      <c r="I36" s="697"/>
      <c r="J36" s="700"/>
      <c r="K36" s="718"/>
      <c r="L36" s="700"/>
      <c r="M36" s="718"/>
      <c r="N36" s="718"/>
      <c r="O36" s="664"/>
      <c r="P36" s="664"/>
      <c r="Q36" s="664"/>
      <c r="R36" s="664"/>
      <c r="S36" s="664"/>
      <c r="T36" s="664"/>
      <c r="U36" s="664"/>
      <c r="V36" s="672"/>
      <c r="W36" s="730"/>
    </row>
    <row r="37" spans="1:23" s="3" customFormat="1" hidden="1" x14ac:dyDescent="0.25">
      <c r="A37" s="703"/>
      <c r="B37" s="694"/>
      <c r="C37" s="694"/>
      <c r="D37" s="694"/>
      <c r="E37" s="697"/>
      <c r="F37" s="197"/>
      <c r="G37" s="60"/>
      <c r="H37" s="697"/>
      <c r="I37" s="697"/>
      <c r="J37" s="700"/>
      <c r="K37" s="718"/>
      <c r="L37" s="700"/>
      <c r="M37" s="718"/>
      <c r="N37" s="718"/>
      <c r="O37" s="664"/>
      <c r="P37" s="664"/>
      <c r="Q37" s="664"/>
      <c r="R37" s="664"/>
      <c r="S37" s="664"/>
      <c r="T37" s="664"/>
      <c r="U37" s="664"/>
      <c r="V37" s="672"/>
      <c r="W37" s="730"/>
    </row>
    <row r="38" spans="1:23" s="3" customFormat="1" hidden="1" x14ac:dyDescent="0.25">
      <c r="A38" s="703"/>
      <c r="B38" s="694"/>
      <c r="C38" s="694"/>
      <c r="D38" s="694"/>
      <c r="E38" s="697"/>
      <c r="F38" s="197"/>
      <c r="G38" s="60"/>
      <c r="H38" s="697"/>
      <c r="I38" s="697"/>
      <c r="J38" s="700"/>
      <c r="K38" s="718"/>
      <c r="L38" s="700"/>
      <c r="M38" s="718"/>
      <c r="N38" s="718"/>
      <c r="O38" s="664"/>
      <c r="P38" s="664"/>
      <c r="Q38" s="664"/>
      <c r="R38" s="664"/>
      <c r="S38" s="664"/>
      <c r="T38" s="664"/>
      <c r="U38" s="664"/>
      <c r="V38" s="672"/>
      <c r="W38" s="730"/>
    </row>
    <row r="39" spans="1:23" s="3" customFormat="1" ht="15.75" hidden="1" thickBot="1" x14ac:dyDescent="0.3">
      <c r="A39" s="704"/>
      <c r="B39" s="695"/>
      <c r="C39" s="695"/>
      <c r="D39" s="695"/>
      <c r="E39" s="698"/>
      <c r="F39" s="198"/>
      <c r="G39" s="63"/>
      <c r="H39" s="698"/>
      <c r="I39" s="698"/>
      <c r="J39" s="701"/>
      <c r="K39" s="719"/>
      <c r="L39" s="701"/>
      <c r="M39" s="719"/>
      <c r="N39" s="719"/>
      <c r="O39" s="665"/>
      <c r="P39" s="665"/>
      <c r="Q39" s="665"/>
      <c r="R39" s="665"/>
      <c r="S39" s="665"/>
      <c r="T39" s="665"/>
      <c r="U39" s="665"/>
      <c r="V39" s="673"/>
      <c r="W39" s="731"/>
    </row>
    <row r="40" spans="1:23" s="3" customFormat="1" hidden="1" x14ac:dyDescent="0.25">
      <c r="A40" s="702" t="s">
        <v>158</v>
      </c>
      <c r="B40" s="693"/>
      <c r="C40" s="693"/>
      <c r="D40" s="693"/>
      <c r="E40" s="696"/>
      <c r="F40" s="196"/>
      <c r="G40" s="61"/>
      <c r="H40" s="696"/>
      <c r="I40" s="696"/>
      <c r="J40" s="699"/>
      <c r="K40" s="717"/>
      <c r="L40" s="699"/>
      <c r="M40" s="717"/>
      <c r="N40" s="717"/>
      <c r="O40" s="663"/>
      <c r="P40" s="663"/>
      <c r="Q40" s="663"/>
      <c r="R40" s="663"/>
      <c r="S40" s="663"/>
      <c r="T40" s="663"/>
      <c r="U40" s="663"/>
      <c r="V40" s="671"/>
      <c r="W40" s="729"/>
    </row>
    <row r="41" spans="1:23" s="3" customFormat="1" hidden="1" x14ac:dyDescent="0.25">
      <c r="A41" s="703"/>
      <c r="B41" s="694"/>
      <c r="C41" s="694"/>
      <c r="D41" s="694"/>
      <c r="E41" s="697"/>
      <c r="F41" s="197"/>
      <c r="G41" s="60"/>
      <c r="H41" s="697"/>
      <c r="I41" s="697"/>
      <c r="J41" s="700"/>
      <c r="K41" s="718"/>
      <c r="L41" s="700"/>
      <c r="M41" s="718"/>
      <c r="N41" s="718"/>
      <c r="O41" s="664"/>
      <c r="P41" s="664"/>
      <c r="Q41" s="664"/>
      <c r="R41" s="664"/>
      <c r="S41" s="664"/>
      <c r="T41" s="664"/>
      <c r="U41" s="664"/>
      <c r="V41" s="672"/>
      <c r="W41" s="730"/>
    </row>
    <row r="42" spans="1:23" s="3" customFormat="1" hidden="1" x14ac:dyDescent="0.25">
      <c r="A42" s="703"/>
      <c r="B42" s="694"/>
      <c r="C42" s="694"/>
      <c r="D42" s="694"/>
      <c r="E42" s="697"/>
      <c r="F42" s="197"/>
      <c r="G42" s="60"/>
      <c r="H42" s="697"/>
      <c r="I42" s="697"/>
      <c r="J42" s="700"/>
      <c r="K42" s="718"/>
      <c r="L42" s="700"/>
      <c r="M42" s="718"/>
      <c r="N42" s="718"/>
      <c r="O42" s="664"/>
      <c r="P42" s="664"/>
      <c r="Q42" s="664"/>
      <c r="R42" s="664"/>
      <c r="S42" s="664"/>
      <c r="T42" s="664"/>
      <c r="U42" s="664"/>
      <c r="V42" s="672"/>
      <c r="W42" s="730"/>
    </row>
    <row r="43" spans="1:23" s="3" customFormat="1" hidden="1" x14ac:dyDescent="0.25">
      <c r="A43" s="703"/>
      <c r="B43" s="694"/>
      <c r="C43" s="694"/>
      <c r="D43" s="694"/>
      <c r="E43" s="697"/>
      <c r="F43" s="197"/>
      <c r="G43" s="60"/>
      <c r="H43" s="697"/>
      <c r="I43" s="697"/>
      <c r="J43" s="700"/>
      <c r="K43" s="718"/>
      <c r="L43" s="700"/>
      <c r="M43" s="718"/>
      <c r="N43" s="718"/>
      <c r="O43" s="664"/>
      <c r="P43" s="664"/>
      <c r="Q43" s="664"/>
      <c r="R43" s="664"/>
      <c r="S43" s="664"/>
      <c r="T43" s="664"/>
      <c r="U43" s="664"/>
      <c r="V43" s="672"/>
      <c r="W43" s="730"/>
    </row>
    <row r="44" spans="1:23" s="3" customFormat="1" ht="15.75" hidden="1" thickBot="1" x14ac:dyDescent="0.3">
      <c r="A44" s="704"/>
      <c r="B44" s="695"/>
      <c r="C44" s="695"/>
      <c r="D44" s="695"/>
      <c r="E44" s="698"/>
      <c r="F44" s="198"/>
      <c r="G44" s="63"/>
      <c r="H44" s="698"/>
      <c r="I44" s="698"/>
      <c r="J44" s="701"/>
      <c r="K44" s="719"/>
      <c r="L44" s="701"/>
      <c r="M44" s="719"/>
      <c r="N44" s="719"/>
      <c r="O44" s="665"/>
      <c r="P44" s="665"/>
      <c r="Q44" s="665"/>
      <c r="R44" s="665"/>
      <c r="S44" s="665"/>
      <c r="T44" s="665"/>
      <c r="U44" s="665"/>
      <c r="V44" s="673"/>
      <c r="W44" s="731"/>
    </row>
    <row r="45" spans="1:23" s="3" customFormat="1" hidden="1" x14ac:dyDescent="0.25">
      <c r="A45" s="702" t="s">
        <v>159</v>
      </c>
      <c r="B45" s="693"/>
      <c r="C45" s="693"/>
      <c r="D45" s="693"/>
      <c r="E45" s="696"/>
      <c r="F45" s="196"/>
      <c r="G45" s="61"/>
      <c r="H45" s="696"/>
      <c r="I45" s="696"/>
      <c r="J45" s="699"/>
      <c r="K45" s="717"/>
      <c r="L45" s="699"/>
      <c r="M45" s="717"/>
      <c r="N45" s="717"/>
      <c r="O45" s="663"/>
      <c r="P45" s="663"/>
      <c r="Q45" s="663"/>
      <c r="R45" s="663"/>
      <c r="S45" s="663"/>
      <c r="T45" s="663"/>
      <c r="U45" s="663"/>
      <c r="V45" s="671"/>
      <c r="W45" s="729"/>
    </row>
    <row r="46" spans="1:23" s="3" customFormat="1" hidden="1" x14ac:dyDescent="0.25">
      <c r="A46" s="703"/>
      <c r="B46" s="694"/>
      <c r="C46" s="694"/>
      <c r="D46" s="694"/>
      <c r="E46" s="697"/>
      <c r="F46" s="197"/>
      <c r="G46" s="60"/>
      <c r="H46" s="697"/>
      <c r="I46" s="697"/>
      <c r="J46" s="700"/>
      <c r="K46" s="718"/>
      <c r="L46" s="700"/>
      <c r="M46" s="718"/>
      <c r="N46" s="718"/>
      <c r="O46" s="664"/>
      <c r="P46" s="664"/>
      <c r="Q46" s="664"/>
      <c r="R46" s="664"/>
      <c r="S46" s="664"/>
      <c r="T46" s="664"/>
      <c r="U46" s="664"/>
      <c r="V46" s="672"/>
      <c r="W46" s="730"/>
    </row>
    <row r="47" spans="1:23" s="3" customFormat="1" hidden="1" x14ac:dyDescent="0.25">
      <c r="A47" s="703"/>
      <c r="B47" s="694"/>
      <c r="C47" s="694"/>
      <c r="D47" s="694"/>
      <c r="E47" s="697"/>
      <c r="F47" s="197"/>
      <c r="G47" s="60"/>
      <c r="H47" s="697"/>
      <c r="I47" s="697"/>
      <c r="J47" s="700"/>
      <c r="K47" s="718"/>
      <c r="L47" s="700"/>
      <c r="M47" s="718"/>
      <c r="N47" s="718"/>
      <c r="O47" s="664"/>
      <c r="P47" s="664"/>
      <c r="Q47" s="664"/>
      <c r="R47" s="664"/>
      <c r="S47" s="664"/>
      <c r="T47" s="664"/>
      <c r="U47" s="664"/>
      <c r="V47" s="672"/>
      <c r="W47" s="730"/>
    </row>
    <row r="48" spans="1:23" s="3" customFormat="1" hidden="1" x14ac:dyDescent="0.25">
      <c r="A48" s="703"/>
      <c r="B48" s="694"/>
      <c r="C48" s="694"/>
      <c r="D48" s="694"/>
      <c r="E48" s="697"/>
      <c r="F48" s="197"/>
      <c r="G48" s="60"/>
      <c r="H48" s="697"/>
      <c r="I48" s="697"/>
      <c r="J48" s="700"/>
      <c r="K48" s="718"/>
      <c r="L48" s="700"/>
      <c r="M48" s="718"/>
      <c r="N48" s="718"/>
      <c r="O48" s="664"/>
      <c r="P48" s="664"/>
      <c r="Q48" s="664"/>
      <c r="R48" s="664"/>
      <c r="S48" s="664"/>
      <c r="T48" s="664"/>
      <c r="U48" s="664"/>
      <c r="V48" s="672"/>
      <c r="W48" s="730"/>
    </row>
    <row r="49" spans="1:23" s="3" customFormat="1" ht="15.75" hidden="1" thickBot="1" x14ac:dyDescent="0.3">
      <c r="A49" s="704"/>
      <c r="B49" s="695"/>
      <c r="C49" s="695"/>
      <c r="D49" s="695"/>
      <c r="E49" s="698"/>
      <c r="F49" s="198"/>
      <c r="G49" s="63"/>
      <c r="H49" s="698"/>
      <c r="I49" s="698"/>
      <c r="J49" s="701"/>
      <c r="K49" s="719"/>
      <c r="L49" s="701"/>
      <c r="M49" s="719"/>
      <c r="N49" s="719"/>
      <c r="O49" s="665"/>
      <c r="P49" s="665"/>
      <c r="Q49" s="665"/>
      <c r="R49" s="665"/>
      <c r="S49" s="665"/>
      <c r="T49" s="665"/>
      <c r="U49" s="665"/>
      <c r="V49" s="673"/>
      <c r="W49" s="731"/>
    </row>
    <row r="50" spans="1:23" s="3" customFormat="1" hidden="1" x14ac:dyDescent="0.25">
      <c r="A50" s="702" t="s">
        <v>160</v>
      </c>
      <c r="B50" s="693"/>
      <c r="C50" s="693"/>
      <c r="D50" s="693"/>
      <c r="E50" s="696"/>
      <c r="F50" s="196"/>
      <c r="G50" s="61"/>
      <c r="H50" s="696"/>
      <c r="I50" s="696"/>
      <c r="J50" s="699"/>
      <c r="K50" s="717"/>
      <c r="L50" s="699"/>
      <c r="M50" s="717"/>
      <c r="N50" s="717"/>
      <c r="O50" s="663"/>
      <c r="P50" s="663"/>
      <c r="Q50" s="663"/>
      <c r="R50" s="663"/>
      <c r="S50" s="663"/>
      <c r="T50" s="663"/>
      <c r="U50" s="663"/>
      <c r="V50" s="671"/>
      <c r="W50" s="729"/>
    </row>
    <row r="51" spans="1:23" s="3" customFormat="1" hidden="1" x14ac:dyDescent="0.25">
      <c r="A51" s="703"/>
      <c r="B51" s="694"/>
      <c r="C51" s="694"/>
      <c r="D51" s="694"/>
      <c r="E51" s="697"/>
      <c r="F51" s="197"/>
      <c r="G51" s="60"/>
      <c r="H51" s="697"/>
      <c r="I51" s="697"/>
      <c r="J51" s="700"/>
      <c r="K51" s="718"/>
      <c r="L51" s="700"/>
      <c r="M51" s="718"/>
      <c r="N51" s="718"/>
      <c r="O51" s="664"/>
      <c r="P51" s="664"/>
      <c r="Q51" s="664"/>
      <c r="R51" s="664"/>
      <c r="S51" s="664"/>
      <c r="T51" s="664"/>
      <c r="U51" s="664"/>
      <c r="V51" s="672"/>
      <c r="W51" s="730"/>
    </row>
    <row r="52" spans="1:23" s="3" customFormat="1" hidden="1" x14ac:dyDescent="0.25">
      <c r="A52" s="703"/>
      <c r="B52" s="694"/>
      <c r="C52" s="694"/>
      <c r="D52" s="694"/>
      <c r="E52" s="697"/>
      <c r="F52" s="197"/>
      <c r="G52" s="60"/>
      <c r="H52" s="697"/>
      <c r="I52" s="697"/>
      <c r="J52" s="700"/>
      <c r="K52" s="718"/>
      <c r="L52" s="700"/>
      <c r="M52" s="718"/>
      <c r="N52" s="718"/>
      <c r="O52" s="664"/>
      <c r="P52" s="664"/>
      <c r="Q52" s="664"/>
      <c r="R52" s="664"/>
      <c r="S52" s="664"/>
      <c r="T52" s="664"/>
      <c r="U52" s="664"/>
      <c r="V52" s="672"/>
      <c r="W52" s="730"/>
    </row>
    <row r="53" spans="1:23" s="3" customFormat="1" hidden="1" x14ac:dyDescent="0.25">
      <c r="A53" s="703"/>
      <c r="B53" s="694"/>
      <c r="C53" s="694"/>
      <c r="D53" s="694"/>
      <c r="E53" s="697"/>
      <c r="F53" s="197"/>
      <c r="G53" s="60"/>
      <c r="H53" s="697"/>
      <c r="I53" s="697"/>
      <c r="J53" s="700"/>
      <c r="K53" s="718"/>
      <c r="L53" s="700"/>
      <c r="M53" s="718"/>
      <c r="N53" s="718"/>
      <c r="O53" s="664"/>
      <c r="P53" s="664"/>
      <c r="Q53" s="664"/>
      <c r="R53" s="664"/>
      <c r="S53" s="664"/>
      <c r="T53" s="664"/>
      <c r="U53" s="664"/>
      <c r="V53" s="672"/>
      <c r="W53" s="730"/>
    </row>
    <row r="54" spans="1:23" s="3" customFormat="1" ht="15.75" hidden="1" thickBot="1" x14ac:dyDescent="0.3">
      <c r="A54" s="704"/>
      <c r="B54" s="695"/>
      <c r="C54" s="695"/>
      <c r="D54" s="695"/>
      <c r="E54" s="698"/>
      <c r="F54" s="198"/>
      <c r="G54" s="63"/>
      <c r="H54" s="698"/>
      <c r="I54" s="698"/>
      <c r="J54" s="701"/>
      <c r="K54" s="719"/>
      <c r="L54" s="701"/>
      <c r="M54" s="719"/>
      <c r="N54" s="719"/>
      <c r="O54" s="665"/>
      <c r="P54" s="665"/>
      <c r="Q54" s="665"/>
      <c r="R54" s="665"/>
      <c r="S54" s="665"/>
      <c r="T54" s="665"/>
      <c r="U54" s="665"/>
      <c r="V54" s="673"/>
      <c r="W54" s="731"/>
    </row>
    <row r="55" spans="1:23" hidden="1" x14ac:dyDescent="0.25">
      <c r="A55" s="726" t="s">
        <v>161</v>
      </c>
      <c r="B55" s="693"/>
      <c r="C55" s="693"/>
      <c r="D55" s="693"/>
      <c r="E55" s="711"/>
      <c r="F55" s="199"/>
      <c r="G55" s="61"/>
      <c r="H55" s="711"/>
      <c r="I55" s="696"/>
      <c r="J55" s="714"/>
      <c r="K55" s="720"/>
      <c r="L55" s="714"/>
      <c r="M55" s="720"/>
      <c r="N55" s="720"/>
      <c r="O55" s="666"/>
      <c r="P55" s="663"/>
      <c r="Q55" s="663"/>
      <c r="R55" s="666"/>
      <c r="S55" s="666"/>
      <c r="T55" s="666"/>
      <c r="U55" s="666"/>
      <c r="V55" s="735"/>
      <c r="W55" s="729"/>
    </row>
    <row r="56" spans="1:23" s="3" customFormat="1" hidden="1" x14ac:dyDescent="0.25">
      <c r="A56" s="727"/>
      <c r="B56" s="694"/>
      <c r="C56" s="694"/>
      <c r="D56" s="694"/>
      <c r="E56" s="712"/>
      <c r="F56" s="200"/>
      <c r="G56" s="2"/>
      <c r="H56" s="712"/>
      <c r="I56" s="697"/>
      <c r="J56" s="715"/>
      <c r="K56" s="721"/>
      <c r="L56" s="715"/>
      <c r="M56" s="721"/>
      <c r="N56" s="721"/>
      <c r="O56" s="667"/>
      <c r="P56" s="664"/>
      <c r="Q56" s="664"/>
      <c r="R56" s="667"/>
      <c r="S56" s="667"/>
      <c r="T56" s="667"/>
      <c r="U56" s="667"/>
      <c r="V56" s="736"/>
      <c r="W56" s="730"/>
    </row>
    <row r="57" spans="1:23" s="3" customFormat="1" hidden="1" x14ac:dyDescent="0.25">
      <c r="A57" s="727"/>
      <c r="B57" s="694"/>
      <c r="C57" s="694"/>
      <c r="D57" s="694"/>
      <c r="E57" s="712"/>
      <c r="F57" s="200"/>
      <c r="G57" s="2"/>
      <c r="H57" s="712"/>
      <c r="I57" s="697"/>
      <c r="J57" s="715"/>
      <c r="K57" s="721"/>
      <c r="L57" s="715"/>
      <c r="M57" s="721"/>
      <c r="N57" s="721"/>
      <c r="O57" s="667"/>
      <c r="P57" s="664"/>
      <c r="Q57" s="664"/>
      <c r="R57" s="667"/>
      <c r="S57" s="667"/>
      <c r="T57" s="667"/>
      <c r="U57" s="667"/>
      <c r="V57" s="736"/>
      <c r="W57" s="730"/>
    </row>
    <row r="58" spans="1:23" s="3" customFormat="1" hidden="1" x14ac:dyDescent="0.25">
      <c r="A58" s="727"/>
      <c r="B58" s="694"/>
      <c r="C58" s="694"/>
      <c r="D58" s="694"/>
      <c r="E58" s="712"/>
      <c r="F58" s="200"/>
      <c r="G58" s="2"/>
      <c r="H58" s="712"/>
      <c r="I58" s="697"/>
      <c r="J58" s="715"/>
      <c r="K58" s="721"/>
      <c r="L58" s="715"/>
      <c r="M58" s="721"/>
      <c r="N58" s="721"/>
      <c r="O58" s="667"/>
      <c r="P58" s="664"/>
      <c r="Q58" s="664"/>
      <c r="R58" s="667"/>
      <c r="S58" s="667"/>
      <c r="T58" s="667"/>
      <c r="U58" s="667"/>
      <c r="V58" s="736"/>
      <c r="W58" s="730"/>
    </row>
    <row r="59" spans="1:23" s="3" customFormat="1" ht="15.75" hidden="1" thickBot="1" x14ac:dyDescent="0.3">
      <c r="A59" s="728"/>
      <c r="B59" s="695"/>
      <c r="C59" s="695"/>
      <c r="D59" s="695"/>
      <c r="E59" s="713"/>
      <c r="F59" s="201"/>
      <c r="G59" s="62"/>
      <c r="H59" s="713"/>
      <c r="I59" s="698"/>
      <c r="J59" s="716"/>
      <c r="K59" s="722"/>
      <c r="L59" s="716"/>
      <c r="M59" s="722"/>
      <c r="N59" s="722"/>
      <c r="O59" s="668"/>
      <c r="P59" s="665"/>
      <c r="Q59" s="665"/>
      <c r="R59" s="668"/>
      <c r="S59" s="668"/>
      <c r="T59" s="668"/>
      <c r="U59" s="668"/>
      <c r="V59" s="737"/>
      <c r="W59" s="731"/>
    </row>
    <row r="60" spans="1:23" s="3" customFormat="1" x14ac:dyDescent="0.25">
      <c r="A60" s="64"/>
      <c r="B60" s="65"/>
      <c r="C60" s="65"/>
      <c r="D60" s="65"/>
      <c r="E60" s="66"/>
      <c r="F60" s="66"/>
      <c r="G60" s="67"/>
      <c r="H60" s="66"/>
      <c r="I60" s="66"/>
      <c r="J60" s="68"/>
      <c r="K60" s="69"/>
      <c r="L60" s="68"/>
      <c r="M60" s="69"/>
      <c r="N60" s="69"/>
      <c r="O60" s="70"/>
      <c r="P60" s="70"/>
      <c r="Q60" s="70"/>
      <c r="R60" s="71"/>
      <c r="S60" s="71"/>
      <c r="T60" s="71"/>
      <c r="U60" s="71"/>
      <c r="V60" s="72"/>
    </row>
  </sheetData>
  <dataConsolidate/>
  <mergeCells count="243">
    <mergeCell ref="S6:U6"/>
    <mergeCell ref="S7:U7"/>
    <mergeCell ref="V5:W5"/>
    <mergeCell ref="V6:W6"/>
    <mergeCell ref="V7:W7"/>
    <mergeCell ref="E1:R7"/>
    <mergeCell ref="A1:D7"/>
    <mergeCell ref="W35:W39"/>
    <mergeCell ref="W40:W44"/>
    <mergeCell ref="H40:H44"/>
    <mergeCell ref="I40:I44"/>
    <mergeCell ref="J40:J44"/>
    <mergeCell ref="K40:K44"/>
    <mergeCell ref="M40:M44"/>
    <mergeCell ref="A40:A44"/>
    <mergeCell ref="B40:B44"/>
    <mergeCell ref="C40:C44"/>
    <mergeCell ref="D40:D44"/>
    <mergeCell ref="E40:E44"/>
    <mergeCell ref="R35:R39"/>
    <mergeCell ref="V30:V34"/>
    <mergeCell ref="A35:A39"/>
    <mergeCell ref="B35:B39"/>
    <mergeCell ref="C35:C39"/>
    <mergeCell ref="W45:W49"/>
    <mergeCell ref="W50:W54"/>
    <mergeCell ref="W55:W59"/>
    <mergeCell ref="W10:W14"/>
    <mergeCell ref="W15:W19"/>
    <mergeCell ref="W20:W24"/>
    <mergeCell ref="W25:W29"/>
    <mergeCell ref="W30:W34"/>
    <mergeCell ref="S50:S54"/>
    <mergeCell ref="T50:T54"/>
    <mergeCell ref="U50:U54"/>
    <mergeCell ref="V50:V54"/>
    <mergeCell ref="V55:V59"/>
    <mergeCell ref="U55:U59"/>
    <mergeCell ref="T55:T59"/>
    <mergeCell ref="S55:S59"/>
    <mergeCell ref="S40:S44"/>
    <mergeCell ref="T40:T44"/>
    <mergeCell ref="S35:S39"/>
    <mergeCell ref="T35:T39"/>
    <mergeCell ref="U35:U39"/>
    <mergeCell ref="V35:V39"/>
    <mergeCell ref="T30:T34"/>
    <mergeCell ref="U30:U34"/>
    <mergeCell ref="L50:L54"/>
    <mergeCell ref="M50:M54"/>
    <mergeCell ref="N50:N54"/>
    <mergeCell ref="O50:O54"/>
    <mergeCell ref="R50:R54"/>
    <mergeCell ref="R55:R59"/>
    <mergeCell ref="O55:O59"/>
    <mergeCell ref="N55:N59"/>
    <mergeCell ref="M55:M59"/>
    <mergeCell ref="L55:L59"/>
    <mergeCell ref="Q50:Q54"/>
    <mergeCell ref="Q55:Q59"/>
    <mergeCell ref="E50:E54"/>
    <mergeCell ref="H50:H54"/>
    <mergeCell ref="I50:I54"/>
    <mergeCell ref="J50:J54"/>
    <mergeCell ref="K50:K54"/>
    <mergeCell ref="A50:A54"/>
    <mergeCell ref="A55:A59"/>
    <mergeCell ref="B50:B54"/>
    <mergeCell ref="C50:C54"/>
    <mergeCell ref="D50:D54"/>
    <mergeCell ref="D55:D59"/>
    <mergeCell ref="C55:C59"/>
    <mergeCell ref="B55:B59"/>
    <mergeCell ref="K55:K59"/>
    <mergeCell ref="J55:J59"/>
    <mergeCell ref="I55:I59"/>
    <mergeCell ref="H55:H59"/>
    <mergeCell ref="E55:E59"/>
    <mergeCell ref="R45:R49"/>
    <mergeCell ref="S45:S49"/>
    <mergeCell ref="T45:T49"/>
    <mergeCell ref="U45:U49"/>
    <mergeCell ref="V45:V49"/>
    <mergeCell ref="U40:U44"/>
    <mergeCell ref="V40:V44"/>
    <mergeCell ref="A45:A49"/>
    <mergeCell ref="B45:B49"/>
    <mergeCell ref="C45:C49"/>
    <mergeCell ref="D45:D49"/>
    <mergeCell ref="E45:E49"/>
    <mergeCell ref="H45:H49"/>
    <mergeCell ref="I45:I49"/>
    <mergeCell ref="J45:J49"/>
    <mergeCell ref="K45:K49"/>
    <mergeCell ref="L40:L44"/>
    <mergeCell ref="L45:L49"/>
    <mergeCell ref="M45:M49"/>
    <mergeCell ref="N45:N49"/>
    <mergeCell ref="O45:O49"/>
    <mergeCell ref="N40:N44"/>
    <mergeCell ref="O40:O44"/>
    <mergeCell ref="R40:R44"/>
    <mergeCell ref="D35:D39"/>
    <mergeCell ref="E35:E39"/>
    <mergeCell ref="H35:H39"/>
    <mergeCell ref="I35:I39"/>
    <mergeCell ref="J35:J39"/>
    <mergeCell ref="K35:K39"/>
    <mergeCell ref="M35:M39"/>
    <mergeCell ref="L35:L39"/>
    <mergeCell ref="N35:N39"/>
    <mergeCell ref="T25:T29"/>
    <mergeCell ref="U25:U29"/>
    <mergeCell ref="O35:O39"/>
    <mergeCell ref="M30:M34"/>
    <mergeCell ref="N30:N34"/>
    <mergeCell ref="O30:O34"/>
    <mergeCell ref="R30:R34"/>
    <mergeCell ref="S30:S34"/>
    <mergeCell ref="P35:P39"/>
    <mergeCell ref="A20:A24"/>
    <mergeCell ref="B20:B24"/>
    <mergeCell ref="C20:C24"/>
    <mergeCell ref="A30:A34"/>
    <mergeCell ref="B30:B34"/>
    <mergeCell ref="C30:C34"/>
    <mergeCell ref="D30:D34"/>
    <mergeCell ref="E30:E34"/>
    <mergeCell ref="R25:R29"/>
    <mergeCell ref="H30:H34"/>
    <mergeCell ref="I30:I34"/>
    <mergeCell ref="J30:J34"/>
    <mergeCell ref="K30:K34"/>
    <mergeCell ref="L30:L34"/>
    <mergeCell ref="P30:P34"/>
    <mergeCell ref="F25:F29"/>
    <mergeCell ref="F30:F34"/>
    <mergeCell ref="P20:P24"/>
    <mergeCell ref="D20:D24"/>
    <mergeCell ref="E20:E24"/>
    <mergeCell ref="H20:H24"/>
    <mergeCell ref="I20:I24"/>
    <mergeCell ref="J20:J24"/>
    <mergeCell ref="K20:K24"/>
    <mergeCell ref="L25:L29"/>
    <mergeCell ref="M25:M29"/>
    <mergeCell ref="N25:N29"/>
    <mergeCell ref="O25:O29"/>
    <mergeCell ref="M20:M24"/>
    <mergeCell ref="N20:N24"/>
    <mergeCell ref="O20:O24"/>
    <mergeCell ref="R20:R24"/>
    <mergeCell ref="S20:S24"/>
    <mergeCell ref="P25:P29"/>
    <mergeCell ref="L20:L24"/>
    <mergeCell ref="S25:S29"/>
    <mergeCell ref="A25:A29"/>
    <mergeCell ref="B25:B29"/>
    <mergeCell ref="C25:C29"/>
    <mergeCell ref="D25:D29"/>
    <mergeCell ref="E25:E29"/>
    <mergeCell ref="H25:H29"/>
    <mergeCell ref="I25:I29"/>
    <mergeCell ref="J25:J29"/>
    <mergeCell ref="K25:K29"/>
    <mergeCell ref="T15:T19"/>
    <mergeCell ref="L15:L19"/>
    <mergeCell ref="K15:K19"/>
    <mergeCell ref="M15:M19"/>
    <mergeCell ref="N15:N19"/>
    <mergeCell ref="O15:O19"/>
    <mergeCell ref="R15:R19"/>
    <mergeCell ref="P15:P19"/>
    <mergeCell ref="V20:V24"/>
    <mergeCell ref="F20:F24"/>
    <mergeCell ref="K10:K14"/>
    <mergeCell ref="L10:L14"/>
    <mergeCell ref="M10:M14"/>
    <mergeCell ref="N10:N14"/>
    <mergeCell ref="O10:O14"/>
    <mergeCell ref="Q10:Q14"/>
    <mergeCell ref="P10:P14"/>
    <mergeCell ref="S15:S19"/>
    <mergeCell ref="D10:D14"/>
    <mergeCell ref="E10:E14"/>
    <mergeCell ref="I10:I14"/>
    <mergeCell ref="J10:J14"/>
    <mergeCell ref="B10:B14"/>
    <mergeCell ref="A10:A14"/>
    <mergeCell ref="C10:C14"/>
    <mergeCell ref="A15:A19"/>
    <mergeCell ref="B15:B19"/>
    <mergeCell ref="C15:C19"/>
    <mergeCell ref="H15:H19"/>
    <mergeCell ref="I15:I19"/>
    <mergeCell ref="J15:J19"/>
    <mergeCell ref="D15:D19"/>
    <mergeCell ref="E15:E19"/>
    <mergeCell ref="H10:H14"/>
    <mergeCell ref="F10:F14"/>
    <mergeCell ref="F15:F19"/>
    <mergeCell ref="J8:K9"/>
    <mergeCell ref="R8:S9"/>
    <mergeCell ref="N8:N9"/>
    <mergeCell ref="O8:O9"/>
    <mergeCell ref="T8:U9"/>
    <mergeCell ref="V8:V9"/>
    <mergeCell ref="A8:A9"/>
    <mergeCell ref="B8:B9"/>
    <mergeCell ref="C8:C9"/>
    <mergeCell ref="D8:D9"/>
    <mergeCell ref="E8:E9"/>
    <mergeCell ref="G8:G9"/>
    <mergeCell ref="H8:H9"/>
    <mergeCell ref="I8:I9"/>
    <mergeCell ref="L8:M9"/>
    <mergeCell ref="Q8:Q9"/>
    <mergeCell ref="P8:P9"/>
    <mergeCell ref="F8:F9"/>
    <mergeCell ref="P40:P44"/>
    <mergeCell ref="P45:P49"/>
    <mergeCell ref="P50:P54"/>
    <mergeCell ref="P55:P59"/>
    <mergeCell ref="S1:W4"/>
    <mergeCell ref="S5:U5"/>
    <mergeCell ref="Q15:Q19"/>
    <mergeCell ref="Q20:Q24"/>
    <mergeCell ref="Q25:Q29"/>
    <mergeCell ref="Q30:Q34"/>
    <mergeCell ref="Q35:Q39"/>
    <mergeCell ref="Q40:Q44"/>
    <mergeCell ref="Q45:Q49"/>
    <mergeCell ref="W8:W9"/>
    <mergeCell ref="R10:R14"/>
    <mergeCell ref="S10:S14"/>
    <mergeCell ref="T10:T14"/>
    <mergeCell ref="U10:U14"/>
    <mergeCell ref="V10:V14"/>
    <mergeCell ref="U15:U19"/>
    <mergeCell ref="V15:V19"/>
    <mergeCell ref="V25:V29"/>
    <mergeCell ref="T20:T24"/>
    <mergeCell ref="U20:U24"/>
  </mergeCells>
  <dataValidations count="9">
    <dataValidation type="list" allowBlank="1" showInputMessage="1" showErrorMessage="1" sqref="B60" xr:uid="{00000000-0002-0000-0300-000000000000}">
      <formula1>Tipo</formula1>
    </dataValidation>
    <dataValidation type="list" allowBlank="1" showInputMessage="1" showErrorMessage="1" sqref="D60" xr:uid="{00000000-0002-0000-0300-000001000000}">
      <formula1>Dependencia</formula1>
    </dataValidation>
    <dataValidation type="list" allowBlank="1" showInputMessage="1" showErrorMessage="1" sqref="I60" xr:uid="{00000000-0002-0000-0300-000002000000}">
      <formula1>tipo_riesgo</formula1>
    </dataValidation>
    <dataValidation type="list" allowBlank="1" showInputMessage="1" showErrorMessage="1" sqref="C60" xr:uid="{00000000-0002-0000-0300-000003000000}">
      <formula1>INDIRECT(B60)</formula1>
    </dataValidation>
    <dataValidation allowBlank="1" showInputMessage="1" showErrorMessage="1" promptTitle="Identificación de Controles" prompt="Remitase a la prestaña de identificación y valoración de controles" sqref="O15 O20 O25 O35 O40 O45 O50 O55 O10 O60:P60 O30" xr:uid="{00000000-0002-0000-0300-000004000000}"/>
    <dataValidation type="list" allowBlank="1" showInputMessage="1" showErrorMessage="1" sqref="L60 L40 L45 L50 L55 L10:L35" xr:uid="{00000000-0002-0000-0300-000005000000}">
      <formula1>INDIRECT(I10)</formula1>
    </dataValidation>
    <dataValidation allowBlank="1" showErrorMessage="1" sqref="R10:S10 R15:S15 Q60:S60 R25:S25 R30:S30 R35:S35 R40:S40 R45:S45 R50:S50 R55:S55 R20:S20 P10:Q59" xr:uid="{00000000-0002-0000-0300-000006000000}"/>
    <dataValidation type="list" allowBlank="1" showInputMessage="1" showErrorMessage="1" sqref="I10:I59" xr:uid="{00000000-0002-0000-0300-000007000000}">
      <formula1>TIPOLOGIA_DE_RIESGOS</formula1>
    </dataValidation>
    <dataValidation type="list" allowBlank="1" showInputMessage="1" showErrorMessage="1" sqref="F10:F34" xr:uid="{00000000-0002-0000-0300-000008000000}">
      <formula1>"Información, Infraestructura, Redes, Servicios, Hardware, Software, Personas, Procesos "</formula1>
    </dataValidation>
  </dataValidations>
  <pageMargins left="0.7" right="0.7" top="0.75" bottom="0.75" header="0.3" footer="0.3"/>
  <pageSetup paperSize="9" scale="11"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50" operator="containsText" id="{F40A36B7-25FE-40F5-98A0-E4C0CF58FA82}">
            <xm:f>NOT(ISERROR(SEARCH("EXTREMA",N10)))</xm:f>
            <xm:f>"EXTREMA"</xm:f>
            <x14:dxf>
              <fill>
                <patternFill>
                  <bgColor rgb="FFFF0000"/>
                </patternFill>
              </fill>
            </x14:dxf>
          </x14:cfRule>
          <x14:cfRule type="containsText" priority="51" operator="containsText" id="{917ADA60-C6EA-4F6B-900E-A1D5547CA741}">
            <xm:f>NOT(ISERROR(SEARCH("ALTO",N10)))</xm:f>
            <xm:f>"ALTO"</xm:f>
            <x14:dxf>
              <fill>
                <patternFill>
                  <bgColor rgb="FFFFC000"/>
                </patternFill>
              </fill>
            </x14:dxf>
          </x14:cfRule>
          <x14:cfRule type="containsText" priority="52" operator="containsText" id="{A25B921C-3EA3-4641-83A2-ED63FED6D155}">
            <xm:f>NOT(ISERROR(SEARCH("MODERADO",N10)))</xm:f>
            <xm:f>"MODERADO"</xm:f>
            <x14:dxf>
              <fill>
                <patternFill>
                  <bgColor theme="3" tint="0.39994506668294322"/>
                </patternFill>
              </fill>
            </x14:dxf>
          </x14:cfRule>
          <x14:cfRule type="containsText" priority="53" operator="containsText" id="{98750D7E-0E85-4A3F-AABF-6043EC4241B4}">
            <xm:f>NOT(ISERROR(SEARCH("BAJO",N10)))</xm:f>
            <xm:f>"BAJO"</xm:f>
            <x14:dxf>
              <fill>
                <patternFill>
                  <bgColor rgb="FF92D050"/>
                </patternFill>
              </fill>
            </x14:dxf>
          </x14:cfRule>
          <xm:sqref>N10 N15 V15 N25 V25 N30 V30</xm:sqref>
        </x14:conditionalFormatting>
        <x14:conditionalFormatting xmlns:xm="http://schemas.microsoft.com/office/excel/2006/main">
          <x14:cfRule type="containsText" priority="45" operator="containsText" id="{64C4A8A0-62FA-4E8B-8953-3DF2B544662F}">
            <xm:f>NOT(ISERROR(SEARCH("EXTREMA",V10)))</xm:f>
            <xm:f>"EXTREMA"</xm:f>
            <x14:dxf>
              <fill>
                <patternFill>
                  <bgColor rgb="FFFF0000"/>
                </patternFill>
              </fill>
            </x14:dxf>
          </x14:cfRule>
          <x14:cfRule type="containsText" priority="47" operator="containsText" id="{0DC40D6F-7DF9-4BCD-9D67-4ADBA6B4E442}">
            <xm:f>NOT(ISERROR(SEARCH("ALTO",V10)))</xm:f>
            <xm:f>"ALTO"</xm:f>
            <x14:dxf>
              <fill>
                <patternFill>
                  <bgColor rgb="FFFFC000"/>
                </patternFill>
              </fill>
            </x14:dxf>
          </x14:cfRule>
          <x14:cfRule type="containsText" priority="48" operator="containsText" id="{EC10C430-4352-4DDC-93DD-B949142AD40B}">
            <xm:f>NOT(ISERROR(SEARCH("MODERADO",V10)))</xm:f>
            <xm:f>"MODERADO"</xm:f>
            <x14:dxf>
              <fill>
                <patternFill>
                  <bgColor theme="3" tint="0.39994506668294322"/>
                </patternFill>
              </fill>
            </x14:dxf>
          </x14:cfRule>
          <x14:cfRule type="containsText" priority="49" operator="containsText" id="{9E31E861-9C6E-46A4-87C8-9D5AB7FA8A28}">
            <xm:f>NOT(ISERROR(SEARCH("BAJO",V10)))</xm:f>
            <xm:f>"BAJO"</xm:f>
            <x14:dxf>
              <fill>
                <patternFill>
                  <bgColor rgb="FF92D050"/>
                </patternFill>
              </fill>
            </x14:dxf>
          </x14:cfRule>
          <xm:sqref>V10</xm:sqref>
        </x14:conditionalFormatting>
        <x14:conditionalFormatting xmlns:xm="http://schemas.microsoft.com/office/excel/2006/main">
          <x14:cfRule type="containsText" priority="41" operator="containsText" id="{F96C9432-B748-4463-857E-26655F75D1E2}">
            <xm:f>NOT(ISERROR(SEARCH("EXTREMA",N35)))</xm:f>
            <xm:f>"EXTREMA"</xm:f>
            <x14:dxf>
              <fill>
                <patternFill>
                  <bgColor rgb="FFFF0000"/>
                </patternFill>
              </fill>
            </x14:dxf>
          </x14:cfRule>
          <x14:cfRule type="containsText" priority="42" operator="containsText" id="{BF1BA400-929C-4B92-B9C0-7EAFADB798DF}">
            <xm:f>NOT(ISERROR(SEARCH("ALTO",N35)))</xm:f>
            <xm:f>"ALTO"</xm:f>
            <x14:dxf>
              <fill>
                <patternFill>
                  <bgColor rgb="FFFFC000"/>
                </patternFill>
              </fill>
            </x14:dxf>
          </x14:cfRule>
          <x14:cfRule type="containsText" priority="43" operator="containsText" id="{33F99B30-89F6-44B6-8370-5F8B23489862}">
            <xm:f>NOT(ISERROR(SEARCH("MODERADO",N35)))</xm:f>
            <xm:f>"MODERADO"</xm:f>
            <x14:dxf>
              <fill>
                <patternFill>
                  <bgColor theme="3" tint="0.39994506668294322"/>
                </patternFill>
              </fill>
            </x14:dxf>
          </x14:cfRule>
          <x14:cfRule type="containsText" priority="44" operator="containsText" id="{D273EEDA-90A1-4BB4-BB74-4BC4D04044DE}">
            <xm:f>NOT(ISERROR(SEARCH("BAJO",N35)))</xm:f>
            <xm:f>"BAJO"</xm:f>
            <x14:dxf>
              <fill>
                <patternFill>
                  <bgColor rgb="FF92D050"/>
                </patternFill>
              </fill>
            </x14:dxf>
          </x14:cfRule>
          <xm:sqref>N35</xm:sqref>
        </x14:conditionalFormatting>
        <x14:conditionalFormatting xmlns:xm="http://schemas.microsoft.com/office/excel/2006/main">
          <x14:cfRule type="containsText" priority="37" operator="containsText" id="{B4F9D8BC-8A04-49C1-B793-AE6309CC8A09}">
            <xm:f>NOT(ISERROR(SEARCH("EXTREMA",V35)))</xm:f>
            <xm:f>"EXTREMA"</xm:f>
            <x14:dxf>
              <fill>
                <patternFill>
                  <bgColor rgb="FFFF0000"/>
                </patternFill>
              </fill>
            </x14:dxf>
          </x14:cfRule>
          <x14:cfRule type="containsText" priority="38" operator="containsText" id="{1993BAE9-28B1-487F-A9D1-5742D8DD4088}">
            <xm:f>NOT(ISERROR(SEARCH("ALTO",V35)))</xm:f>
            <xm:f>"ALTO"</xm:f>
            <x14:dxf>
              <fill>
                <patternFill>
                  <bgColor rgb="FFFFC000"/>
                </patternFill>
              </fill>
            </x14:dxf>
          </x14:cfRule>
          <x14:cfRule type="containsText" priority="39" operator="containsText" id="{E980AE25-43B3-486B-A636-E2CD39178D0C}">
            <xm:f>NOT(ISERROR(SEARCH("MODERADO",V35)))</xm:f>
            <xm:f>"MODERADO"</xm:f>
            <x14:dxf>
              <fill>
                <patternFill>
                  <bgColor theme="3" tint="0.39994506668294322"/>
                </patternFill>
              </fill>
            </x14:dxf>
          </x14:cfRule>
          <x14:cfRule type="containsText" priority="40" operator="containsText" id="{B7881C1E-C83D-4BD7-93FB-AE2FFB77430A}">
            <xm:f>NOT(ISERROR(SEARCH("BAJO",V35)))</xm:f>
            <xm:f>"BAJO"</xm:f>
            <x14:dxf>
              <fill>
                <patternFill>
                  <bgColor rgb="FF92D050"/>
                </patternFill>
              </fill>
            </x14:dxf>
          </x14:cfRule>
          <xm:sqref>V35</xm:sqref>
        </x14:conditionalFormatting>
        <x14:conditionalFormatting xmlns:xm="http://schemas.microsoft.com/office/excel/2006/main">
          <x14:cfRule type="containsText" priority="33" operator="containsText" id="{25CE4D52-A59B-41A5-BB5B-F3C8E058F8CA}">
            <xm:f>NOT(ISERROR(SEARCH("EXTREMA",N40)))</xm:f>
            <xm:f>"EXTREMA"</xm:f>
            <x14:dxf>
              <fill>
                <patternFill>
                  <bgColor rgb="FFFF0000"/>
                </patternFill>
              </fill>
            </x14:dxf>
          </x14:cfRule>
          <x14:cfRule type="containsText" priority="34" operator="containsText" id="{D280CF7A-B0E7-4BC9-B5AC-9FBC13D1E5A2}">
            <xm:f>NOT(ISERROR(SEARCH("ALTO",N40)))</xm:f>
            <xm:f>"ALTO"</xm:f>
            <x14:dxf>
              <fill>
                <patternFill>
                  <bgColor rgb="FFFFC000"/>
                </patternFill>
              </fill>
            </x14:dxf>
          </x14:cfRule>
          <x14:cfRule type="containsText" priority="35" operator="containsText" id="{B334F80A-0994-4234-BD85-4EFAC77A39FA}">
            <xm:f>NOT(ISERROR(SEARCH("MODERADO",N40)))</xm:f>
            <xm:f>"MODERADO"</xm:f>
            <x14:dxf>
              <fill>
                <patternFill>
                  <bgColor theme="3" tint="0.39994506668294322"/>
                </patternFill>
              </fill>
            </x14:dxf>
          </x14:cfRule>
          <x14:cfRule type="containsText" priority="36" operator="containsText" id="{D6E78068-DCF6-480B-9465-91552C566240}">
            <xm:f>NOT(ISERROR(SEARCH("BAJO",N40)))</xm:f>
            <xm:f>"BAJO"</xm:f>
            <x14:dxf>
              <fill>
                <patternFill>
                  <bgColor rgb="FF92D050"/>
                </patternFill>
              </fill>
            </x14:dxf>
          </x14:cfRule>
          <xm:sqref>N40</xm:sqref>
        </x14:conditionalFormatting>
        <x14:conditionalFormatting xmlns:xm="http://schemas.microsoft.com/office/excel/2006/main">
          <x14:cfRule type="containsText" priority="29" operator="containsText" id="{2372652E-4953-438F-9CF4-297953A37F12}">
            <xm:f>NOT(ISERROR(SEARCH("EXTREMA",V40)))</xm:f>
            <xm:f>"EXTREMA"</xm:f>
            <x14:dxf>
              <fill>
                <patternFill>
                  <bgColor rgb="FFFF0000"/>
                </patternFill>
              </fill>
            </x14:dxf>
          </x14:cfRule>
          <x14:cfRule type="containsText" priority="30" operator="containsText" id="{D02AD5B3-6EC5-49E0-A4BF-745257707460}">
            <xm:f>NOT(ISERROR(SEARCH("ALTO",V40)))</xm:f>
            <xm:f>"ALTO"</xm:f>
            <x14:dxf>
              <fill>
                <patternFill>
                  <bgColor rgb="FFFFC000"/>
                </patternFill>
              </fill>
            </x14:dxf>
          </x14:cfRule>
          <x14:cfRule type="containsText" priority="31" operator="containsText" id="{995E31E1-60E0-4749-B33F-9C191A7C4B65}">
            <xm:f>NOT(ISERROR(SEARCH("MODERADO",V40)))</xm:f>
            <xm:f>"MODERADO"</xm:f>
            <x14:dxf>
              <fill>
                <patternFill>
                  <bgColor theme="3" tint="0.39994506668294322"/>
                </patternFill>
              </fill>
            </x14:dxf>
          </x14:cfRule>
          <x14:cfRule type="containsText" priority="32" operator="containsText" id="{8CA3D0B9-24D9-4942-B3B3-281FE5F33C1A}">
            <xm:f>NOT(ISERROR(SEARCH("BAJO",V40)))</xm:f>
            <xm:f>"BAJO"</xm:f>
            <x14:dxf>
              <fill>
                <patternFill>
                  <bgColor rgb="FF92D050"/>
                </patternFill>
              </fill>
            </x14:dxf>
          </x14:cfRule>
          <xm:sqref>V40</xm:sqref>
        </x14:conditionalFormatting>
        <x14:conditionalFormatting xmlns:xm="http://schemas.microsoft.com/office/excel/2006/main">
          <x14:cfRule type="containsText" priority="25" operator="containsText" id="{00FF94A1-63DE-430A-8DB1-8668D93ABB10}">
            <xm:f>NOT(ISERROR(SEARCH("EXTREMA",N50)))</xm:f>
            <xm:f>"EXTREMA"</xm:f>
            <x14:dxf>
              <fill>
                <patternFill>
                  <bgColor rgb="FFFF0000"/>
                </patternFill>
              </fill>
            </x14:dxf>
          </x14:cfRule>
          <x14:cfRule type="containsText" priority="26" operator="containsText" id="{A46A3D0B-A367-401E-A39B-8DC2B3A55CD9}">
            <xm:f>NOT(ISERROR(SEARCH("ALTO",N50)))</xm:f>
            <xm:f>"ALTO"</xm:f>
            <x14:dxf>
              <fill>
                <patternFill>
                  <bgColor rgb="FFFFC000"/>
                </patternFill>
              </fill>
            </x14:dxf>
          </x14:cfRule>
          <x14:cfRule type="containsText" priority="27" operator="containsText" id="{D55D6ECB-7296-47E8-9C0C-4DE848DD1BED}">
            <xm:f>NOT(ISERROR(SEARCH("MODERADO",N50)))</xm:f>
            <xm:f>"MODERADO"</xm:f>
            <x14:dxf>
              <fill>
                <patternFill>
                  <bgColor theme="3" tint="0.39994506668294322"/>
                </patternFill>
              </fill>
            </x14:dxf>
          </x14:cfRule>
          <x14:cfRule type="containsText" priority="28" operator="containsText" id="{AD6A8448-5F67-413A-9BCC-54628D0A29B3}">
            <xm:f>NOT(ISERROR(SEARCH("BAJO",N50)))</xm:f>
            <xm:f>"BAJO"</xm:f>
            <x14:dxf>
              <fill>
                <patternFill>
                  <bgColor rgb="FF92D050"/>
                </patternFill>
              </fill>
            </x14:dxf>
          </x14:cfRule>
          <xm:sqref>N50 N55 N60</xm:sqref>
        </x14:conditionalFormatting>
        <x14:conditionalFormatting xmlns:xm="http://schemas.microsoft.com/office/excel/2006/main">
          <x14:cfRule type="containsText" priority="21" operator="containsText" id="{B4E360CE-EFF6-426A-9BDC-0E29B17D942C}">
            <xm:f>NOT(ISERROR(SEARCH("EXTREMA",V50)))</xm:f>
            <xm:f>"EXTREMA"</xm:f>
            <x14:dxf>
              <fill>
                <patternFill>
                  <bgColor rgb="FFFF0000"/>
                </patternFill>
              </fill>
            </x14:dxf>
          </x14:cfRule>
          <x14:cfRule type="containsText" priority="22" operator="containsText" id="{944F530A-9671-4E34-88E1-281AB9ADC080}">
            <xm:f>NOT(ISERROR(SEARCH("ALTO",V50)))</xm:f>
            <xm:f>"ALTO"</xm:f>
            <x14:dxf>
              <fill>
                <patternFill>
                  <bgColor rgb="FFFFC000"/>
                </patternFill>
              </fill>
            </x14:dxf>
          </x14:cfRule>
          <x14:cfRule type="containsText" priority="23" operator="containsText" id="{BB86A710-6B33-41A0-8C08-512EADA3C77F}">
            <xm:f>NOT(ISERROR(SEARCH("MODERADO",V50)))</xm:f>
            <xm:f>"MODERADO"</xm:f>
            <x14:dxf>
              <fill>
                <patternFill>
                  <bgColor theme="3" tint="0.39994506668294322"/>
                </patternFill>
              </fill>
            </x14:dxf>
          </x14:cfRule>
          <x14:cfRule type="containsText" priority="24" operator="containsText" id="{5A57A475-14B3-458A-B335-0053031E55E0}">
            <xm:f>NOT(ISERROR(SEARCH("BAJO",V50)))</xm:f>
            <xm:f>"BAJO"</xm:f>
            <x14:dxf>
              <fill>
                <patternFill>
                  <bgColor rgb="FF92D050"/>
                </patternFill>
              </fill>
            </x14:dxf>
          </x14:cfRule>
          <xm:sqref>V50 V55 V60</xm:sqref>
        </x14:conditionalFormatting>
        <x14:conditionalFormatting xmlns:xm="http://schemas.microsoft.com/office/excel/2006/main">
          <x14:cfRule type="containsText" priority="17" operator="containsText" id="{74A15230-79D7-4829-BBF1-1FEE7EA13BEC}">
            <xm:f>NOT(ISERROR(SEARCH("EXTREMA",N45)))</xm:f>
            <xm:f>"EXTREMA"</xm:f>
            <x14:dxf>
              <fill>
                <patternFill>
                  <bgColor rgb="FFFF0000"/>
                </patternFill>
              </fill>
            </x14:dxf>
          </x14:cfRule>
          <x14:cfRule type="containsText" priority="18" operator="containsText" id="{5B4129F8-A5DB-4CE9-8E01-A589C2165011}">
            <xm:f>NOT(ISERROR(SEARCH("ALTO",N45)))</xm:f>
            <xm:f>"ALTO"</xm:f>
            <x14:dxf>
              <fill>
                <patternFill>
                  <bgColor rgb="FFFFC000"/>
                </patternFill>
              </fill>
            </x14:dxf>
          </x14:cfRule>
          <x14:cfRule type="containsText" priority="19" operator="containsText" id="{9E24E903-4828-42BD-AB3B-C583B8F76AC6}">
            <xm:f>NOT(ISERROR(SEARCH("MODERADO",N45)))</xm:f>
            <xm:f>"MODERADO"</xm:f>
            <x14:dxf>
              <fill>
                <patternFill>
                  <bgColor theme="3" tint="0.39994506668294322"/>
                </patternFill>
              </fill>
            </x14:dxf>
          </x14:cfRule>
          <x14:cfRule type="containsText" priority="20" operator="containsText" id="{62EB567A-7483-45BC-B778-583B8C4234FC}">
            <xm:f>NOT(ISERROR(SEARCH("BAJO",N45)))</xm:f>
            <xm:f>"BAJO"</xm:f>
            <x14:dxf>
              <fill>
                <patternFill>
                  <bgColor rgb="FF92D050"/>
                </patternFill>
              </fill>
            </x14:dxf>
          </x14:cfRule>
          <xm:sqref>N45</xm:sqref>
        </x14:conditionalFormatting>
        <x14:conditionalFormatting xmlns:xm="http://schemas.microsoft.com/office/excel/2006/main">
          <x14:cfRule type="containsText" priority="13" operator="containsText" id="{48F8E2E0-F6DD-4FBD-B324-E783C3D20592}">
            <xm:f>NOT(ISERROR(SEARCH("EXTREMA",V45)))</xm:f>
            <xm:f>"EXTREMA"</xm:f>
            <x14:dxf>
              <fill>
                <patternFill>
                  <bgColor rgb="FFFF0000"/>
                </patternFill>
              </fill>
            </x14:dxf>
          </x14:cfRule>
          <x14:cfRule type="containsText" priority="14" operator="containsText" id="{9F8CF875-CA75-4165-8B4C-AE6434AC7591}">
            <xm:f>NOT(ISERROR(SEARCH("ALTO",V45)))</xm:f>
            <xm:f>"ALTO"</xm:f>
            <x14:dxf>
              <fill>
                <patternFill>
                  <bgColor rgb="FFFFC000"/>
                </patternFill>
              </fill>
            </x14:dxf>
          </x14:cfRule>
          <x14:cfRule type="containsText" priority="15" operator="containsText" id="{43B8C671-6B2C-4448-BB8D-7ADF24686DD6}">
            <xm:f>NOT(ISERROR(SEARCH("MODERADO",V45)))</xm:f>
            <xm:f>"MODERADO"</xm:f>
            <x14:dxf>
              <fill>
                <patternFill>
                  <bgColor theme="3" tint="0.39994506668294322"/>
                </patternFill>
              </fill>
            </x14:dxf>
          </x14:cfRule>
          <x14:cfRule type="containsText" priority="16" operator="containsText" id="{20C5AC10-8F02-499F-86F5-A19E85AFE211}">
            <xm:f>NOT(ISERROR(SEARCH("BAJO",V45)))</xm:f>
            <xm:f>"BAJO"</xm:f>
            <x14:dxf>
              <fill>
                <patternFill>
                  <bgColor rgb="FF92D050"/>
                </patternFill>
              </fill>
            </x14:dxf>
          </x14:cfRule>
          <xm:sqref>V45</xm:sqref>
        </x14:conditionalFormatting>
        <x14:conditionalFormatting xmlns:xm="http://schemas.microsoft.com/office/excel/2006/main">
          <x14:cfRule type="containsText" priority="5" operator="containsText" id="{9A5C3A7E-48A6-46AF-8B5E-3D46B43D4015}">
            <xm:f>NOT(ISERROR(SEARCH("EXTREMA",V20)))</xm:f>
            <xm:f>"EXTREMA"</xm:f>
            <x14:dxf>
              <fill>
                <patternFill>
                  <bgColor rgb="FFFF0000"/>
                </patternFill>
              </fill>
            </x14:dxf>
          </x14:cfRule>
          <x14:cfRule type="containsText" priority="6" operator="containsText" id="{04A161CF-33A7-4CDC-9324-A14D6285B6A8}">
            <xm:f>NOT(ISERROR(SEARCH("ALTO",V20)))</xm:f>
            <xm:f>"ALTO"</xm:f>
            <x14:dxf>
              <fill>
                <patternFill>
                  <bgColor rgb="FFFFC000"/>
                </patternFill>
              </fill>
            </x14:dxf>
          </x14:cfRule>
          <x14:cfRule type="containsText" priority="7" operator="containsText" id="{37A08FF0-FF3E-4A1A-AFA6-96C7B776433B}">
            <xm:f>NOT(ISERROR(SEARCH("MODERADO",V20)))</xm:f>
            <xm:f>"MODERADO"</xm:f>
            <x14:dxf>
              <fill>
                <patternFill>
                  <bgColor theme="3" tint="0.39994506668294322"/>
                </patternFill>
              </fill>
            </x14:dxf>
          </x14:cfRule>
          <x14:cfRule type="containsText" priority="8" operator="containsText" id="{2489B2E7-3343-43BD-A1B3-4604CFF1C3FE}">
            <xm:f>NOT(ISERROR(SEARCH("BAJO",V20)))</xm:f>
            <xm:f>"BAJO"</xm:f>
            <x14:dxf>
              <fill>
                <patternFill>
                  <bgColor rgb="FF92D050"/>
                </patternFill>
              </fill>
            </x14:dxf>
          </x14:cfRule>
          <xm:sqref>V20</xm:sqref>
        </x14:conditionalFormatting>
        <x14:conditionalFormatting xmlns:xm="http://schemas.microsoft.com/office/excel/2006/main">
          <x14:cfRule type="containsText" priority="1" operator="containsText" id="{2B3167C8-B405-4DA9-AFEB-B2A1C2DDAF2E}">
            <xm:f>NOT(ISERROR(SEARCH("EXTREMA",N20)))</xm:f>
            <xm:f>"EXTREMA"</xm:f>
            <x14:dxf>
              <fill>
                <patternFill>
                  <bgColor rgb="FFFF0000"/>
                </patternFill>
              </fill>
            </x14:dxf>
          </x14:cfRule>
          <x14:cfRule type="containsText" priority="2" operator="containsText" id="{BAFA7244-794C-4901-9FCB-2A9C12D4A371}">
            <xm:f>NOT(ISERROR(SEARCH("ALTO",N20)))</xm:f>
            <xm:f>"ALTO"</xm:f>
            <x14:dxf>
              <fill>
                <patternFill>
                  <bgColor rgb="FFFFC000"/>
                </patternFill>
              </fill>
            </x14:dxf>
          </x14:cfRule>
          <x14:cfRule type="containsText" priority="3" operator="containsText" id="{AB1E410F-43A0-410B-AD82-17423564D71E}">
            <xm:f>NOT(ISERROR(SEARCH("MODERADO",N20)))</xm:f>
            <xm:f>"MODERADO"</xm:f>
            <x14:dxf>
              <fill>
                <patternFill>
                  <bgColor theme="3" tint="0.39994506668294322"/>
                </patternFill>
              </fill>
            </x14:dxf>
          </x14:cfRule>
          <x14:cfRule type="containsText" priority="4" operator="containsText" id="{5F55DAD8-5428-41F1-8E0F-2D1E10E831EF}">
            <xm:f>NOT(ISERROR(SEARCH("BAJO",N20)))</xm:f>
            <xm:f>"BAJO"</xm:f>
            <x14:dxf>
              <fill>
                <patternFill>
                  <bgColor rgb="FF92D050"/>
                </patternFill>
              </fill>
            </x14:dxf>
          </x14:cfRule>
          <xm:sqref>N20</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ErrorMessage="1" xr:uid="{00000000-0002-0000-0300-000009000000}">
          <x14:formula1>
            <xm:f>Hoja3!$C$2:$C$6</xm:f>
          </x14:formula1>
          <xm:sqref>J10 J15 J60 J25 J30 J35 J40 J45 J50 J55 J20</xm:sqref>
        </x14:dataValidation>
        <x14:dataValidation type="list" allowBlank="1" showInputMessage="1" showErrorMessage="1" promptTitle="Plan de Manejo" prompt="Ir a la hoja de plan Manejo para documentar el plan de acción" xr:uid="{00000000-0002-0000-0300-00000A000000}">
          <x14:formula1>
            <xm:f>Hoja3!$E$2:$E$5</xm:f>
          </x14:formula1>
          <xm:sqref>W10:W59</xm:sqref>
        </x14:dataValidation>
        <x14:dataValidation type="list" allowBlank="1" showInputMessage="1" showErrorMessage="1" xr:uid="{00000000-0002-0000-0300-00000B000000}">
          <x14:formula1>
            <xm:f>Hoja1!$B$3:$B$6</xm:f>
          </x14:formula1>
          <xm:sqref>B10:B59</xm:sqref>
        </x14:dataValidation>
        <x14:dataValidation type="list" allowBlank="1" showInputMessage="1" showErrorMessage="1" xr:uid="{00000000-0002-0000-0300-00000C000000}">
          <x14:formula1>
            <xm:f>Hoja1!$F$3:$F$19</xm:f>
          </x14:formula1>
          <xm:sqref>C10:C59</xm:sqref>
        </x14:dataValidation>
        <x14:dataValidation type="list" allowBlank="1" showInputMessage="1" showErrorMessage="1" xr:uid="{00000000-0002-0000-0300-00000D000000}">
          <x14:formula1>
            <xm:f>Hoja1!$E$3:$E$19</xm:f>
          </x14:formula1>
          <xm:sqref>D10:D59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2:H97"/>
  <sheetViews>
    <sheetView topLeftCell="A13" workbookViewId="0">
      <selection activeCell="B22" sqref="B22"/>
    </sheetView>
  </sheetViews>
  <sheetFormatPr baseColWidth="10" defaultRowHeight="15" x14ac:dyDescent="0.25"/>
  <cols>
    <col min="1" max="1" width="13" bestFit="1" customWidth="1"/>
    <col min="2" max="2" width="16" customWidth="1"/>
    <col min="3" max="3" width="21.42578125" bestFit="1" customWidth="1"/>
    <col min="4" max="4" width="13" bestFit="1" customWidth="1"/>
    <col min="5" max="5" width="39.140625" customWidth="1"/>
    <col min="6" max="6" width="57" bestFit="1" customWidth="1"/>
    <col min="7" max="7" width="54.140625" bestFit="1" customWidth="1"/>
  </cols>
  <sheetData>
    <row r="2" spans="2:8" x14ac:dyDescent="0.25">
      <c r="B2" t="s">
        <v>276</v>
      </c>
      <c r="C2" t="s">
        <v>275</v>
      </c>
      <c r="D2" t="s">
        <v>1</v>
      </c>
      <c r="E2" t="s">
        <v>244</v>
      </c>
      <c r="F2" t="s">
        <v>239</v>
      </c>
      <c r="G2" t="s">
        <v>303</v>
      </c>
    </row>
    <row r="3" spans="2:8" x14ac:dyDescent="0.25">
      <c r="B3" t="s">
        <v>8</v>
      </c>
      <c r="C3" t="s">
        <v>325</v>
      </c>
      <c r="D3" t="s">
        <v>9</v>
      </c>
      <c r="E3" t="s">
        <v>280</v>
      </c>
      <c r="F3" t="s">
        <v>246</v>
      </c>
      <c r="G3" t="s">
        <v>304</v>
      </c>
      <c r="H3">
        <v>15</v>
      </c>
    </row>
    <row r="4" spans="2:8" x14ac:dyDescent="0.25">
      <c r="B4" t="s">
        <v>245</v>
      </c>
      <c r="C4" t="s">
        <v>277</v>
      </c>
      <c r="D4" t="s">
        <v>12</v>
      </c>
      <c r="E4" s="3" t="s">
        <v>280</v>
      </c>
      <c r="F4" t="s">
        <v>248</v>
      </c>
      <c r="G4" t="s">
        <v>305</v>
      </c>
      <c r="H4">
        <v>0</v>
      </c>
    </row>
    <row r="5" spans="2:8" x14ac:dyDescent="0.25">
      <c r="B5" t="s">
        <v>79</v>
      </c>
      <c r="C5" t="s">
        <v>324</v>
      </c>
      <c r="D5" t="s">
        <v>15</v>
      </c>
      <c r="E5" t="s">
        <v>281</v>
      </c>
      <c r="F5" t="s">
        <v>247</v>
      </c>
    </row>
    <row r="6" spans="2:8" x14ac:dyDescent="0.25">
      <c r="B6" t="s">
        <v>80</v>
      </c>
      <c r="C6" t="s">
        <v>278</v>
      </c>
      <c r="D6" t="s">
        <v>279</v>
      </c>
      <c r="E6" t="s">
        <v>282</v>
      </c>
      <c r="F6" t="s">
        <v>249</v>
      </c>
      <c r="G6" t="s">
        <v>306</v>
      </c>
    </row>
    <row r="7" spans="2:8" x14ac:dyDescent="0.25">
      <c r="C7" t="s">
        <v>328</v>
      </c>
      <c r="D7" t="s">
        <v>21</v>
      </c>
      <c r="E7" t="s">
        <v>283</v>
      </c>
      <c r="F7" t="s">
        <v>284</v>
      </c>
      <c r="G7" s="3" t="s">
        <v>304</v>
      </c>
      <c r="H7" s="3">
        <v>15</v>
      </c>
    </row>
    <row r="8" spans="2:8" x14ac:dyDescent="0.25">
      <c r="C8" t="s">
        <v>17</v>
      </c>
      <c r="E8" s="3" t="s">
        <v>285</v>
      </c>
      <c r="F8" t="s">
        <v>250</v>
      </c>
      <c r="G8" s="3" t="s">
        <v>305</v>
      </c>
      <c r="H8" s="3">
        <v>0</v>
      </c>
    </row>
    <row r="9" spans="2:8" x14ac:dyDescent="0.25">
      <c r="C9" t="s">
        <v>326</v>
      </c>
      <c r="E9" t="s">
        <v>286</v>
      </c>
      <c r="F9" t="s">
        <v>287</v>
      </c>
    </row>
    <row r="10" spans="2:8" x14ac:dyDescent="0.25">
      <c r="C10" t="s">
        <v>327</v>
      </c>
      <c r="E10" t="s">
        <v>288</v>
      </c>
      <c r="F10" t="s">
        <v>289</v>
      </c>
      <c r="G10" t="s">
        <v>307</v>
      </c>
    </row>
    <row r="11" spans="2:8" x14ac:dyDescent="0.25">
      <c r="E11" t="s">
        <v>290</v>
      </c>
      <c r="F11" t="s">
        <v>251</v>
      </c>
      <c r="G11" t="s">
        <v>308</v>
      </c>
      <c r="H11" s="3">
        <v>15</v>
      </c>
    </row>
    <row r="12" spans="2:8" x14ac:dyDescent="0.25">
      <c r="E12" t="s">
        <v>291</v>
      </c>
      <c r="F12" t="s">
        <v>255</v>
      </c>
      <c r="G12" t="s">
        <v>309</v>
      </c>
      <c r="H12" s="3">
        <v>0</v>
      </c>
    </row>
    <row r="13" spans="2:8" x14ac:dyDescent="0.25">
      <c r="B13" t="s">
        <v>379</v>
      </c>
      <c r="E13" t="s">
        <v>292</v>
      </c>
      <c r="F13" t="s">
        <v>252</v>
      </c>
    </row>
    <row r="14" spans="2:8" x14ac:dyDescent="0.25">
      <c r="B14" s="3" t="s">
        <v>380</v>
      </c>
      <c r="E14" t="s">
        <v>293</v>
      </c>
      <c r="F14" t="s">
        <v>256</v>
      </c>
      <c r="G14" t="s">
        <v>310</v>
      </c>
    </row>
    <row r="15" spans="2:8" x14ac:dyDescent="0.25">
      <c r="B15" t="s">
        <v>312</v>
      </c>
      <c r="E15" t="s">
        <v>294</v>
      </c>
      <c r="F15" t="s">
        <v>295</v>
      </c>
      <c r="G15" t="s">
        <v>311</v>
      </c>
      <c r="H15">
        <v>15</v>
      </c>
    </row>
    <row r="16" spans="2:8" x14ac:dyDescent="0.25">
      <c r="E16" t="s">
        <v>296</v>
      </c>
      <c r="F16" t="s">
        <v>254</v>
      </c>
      <c r="G16" t="s">
        <v>313</v>
      </c>
      <c r="H16">
        <v>10</v>
      </c>
    </row>
    <row r="17" spans="2:8" x14ac:dyDescent="0.25">
      <c r="E17" t="s">
        <v>297</v>
      </c>
      <c r="F17" t="s">
        <v>253</v>
      </c>
      <c r="G17" t="s">
        <v>312</v>
      </c>
      <c r="H17">
        <v>0</v>
      </c>
    </row>
    <row r="18" spans="2:8" x14ac:dyDescent="0.25">
      <c r="E18" t="s">
        <v>299</v>
      </c>
      <c r="F18" t="s">
        <v>300</v>
      </c>
    </row>
    <row r="19" spans="2:8" x14ac:dyDescent="0.25">
      <c r="E19" t="s">
        <v>298</v>
      </c>
      <c r="F19" t="s">
        <v>301</v>
      </c>
      <c r="G19" t="s">
        <v>314</v>
      </c>
    </row>
    <row r="20" spans="2:8" x14ac:dyDescent="0.25">
      <c r="B20" t="s">
        <v>375</v>
      </c>
      <c r="G20" t="s">
        <v>316</v>
      </c>
      <c r="H20" s="3">
        <v>15</v>
      </c>
    </row>
    <row r="21" spans="2:8" x14ac:dyDescent="0.25">
      <c r="B21" t="s">
        <v>164</v>
      </c>
      <c r="G21" t="s">
        <v>315</v>
      </c>
      <c r="H21" s="3">
        <v>0</v>
      </c>
    </row>
    <row r="22" spans="2:8" x14ac:dyDescent="0.25">
      <c r="B22" t="s">
        <v>376</v>
      </c>
    </row>
    <row r="23" spans="2:8" x14ac:dyDescent="0.25">
      <c r="G23" t="s">
        <v>317</v>
      </c>
    </row>
    <row r="24" spans="2:8" x14ac:dyDescent="0.25">
      <c r="G24" t="s">
        <v>318</v>
      </c>
      <c r="H24" s="3">
        <v>15</v>
      </c>
    </row>
    <row r="25" spans="2:8" ht="15.75" customHeight="1" x14ac:dyDescent="0.25">
      <c r="B25" t="s">
        <v>377</v>
      </c>
      <c r="C25" t="s">
        <v>316</v>
      </c>
      <c r="E25" s="147"/>
      <c r="G25" t="s">
        <v>319</v>
      </c>
      <c r="H25" s="3">
        <v>0</v>
      </c>
    </row>
    <row r="26" spans="2:8" x14ac:dyDescent="0.25">
      <c r="B26" t="s">
        <v>378</v>
      </c>
      <c r="C26" t="s">
        <v>315</v>
      </c>
    </row>
    <row r="27" spans="2:8" x14ac:dyDescent="0.25">
      <c r="G27" t="s">
        <v>320</v>
      </c>
    </row>
    <row r="28" spans="2:8" x14ac:dyDescent="0.25">
      <c r="G28" t="s">
        <v>321</v>
      </c>
      <c r="H28">
        <v>10</v>
      </c>
    </row>
    <row r="29" spans="2:8" x14ac:dyDescent="0.25">
      <c r="G29" t="s">
        <v>322</v>
      </c>
      <c r="H29">
        <v>5</v>
      </c>
    </row>
    <row r="30" spans="2:8" x14ac:dyDescent="0.25">
      <c r="G30" t="s">
        <v>323</v>
      </c>
    </row>
    <row r="36" spans="2:3" ht="15.75" thickBot="1" x14ac:dyDescent="0.3"/>
    <row r="37" spans="2:3" ht="35.25" thickBot="1" x14ac:dyDescent="0.3">
      <c r="B37" s="162" t="s">
        <v>364</v>
      </c>
      <c r="C37" s="162" t="s">
        <v>365</v>
      </c>
    </row>
    <row r="38" spans="2:3" ht="36" thickTop="1" thickBot="1" x14ac:dyDescent="0.3">
      <c r="B38" s="160" t="s">
        <v>15</v>
      </c>
      <c r="C38" s="160" t="s">
        <v>366</v>
      </c>
    </row>
    <row r="39" spans="2:3" ht="35.25" thickBot="1" x14ac:dyDescent="0.3">
      <c r="B39" s="161" t="s">
        <v>367</v>
      </c>
      <c r="C39" s="161" t="s">
        <v>368</v>
      </c>
    </row>
    <row r="92" spans="1:8" x14ac:dyDescent="0.25">
      <c r="A92" s="3"/>
      <c r="B92" s="3"/>
      <c r="C92" s="3"/>
      <c r="D92" s="3"/>
      <c r="E92" s="3"/>
      <c r="F92" s="3"/>
      <c r="G92" s="3"/>
      <c r="H92" s="3"/>
    </row>
    <row r="93" spans="1:8" x14ac:dyDescent="0.25">
      <c r="A93" s="3"/>
      <c r="B93" s="3"/>
      <c r="C93" s="3"/>
      <c r="D93" s="3"/>
      <c r="E93" s="3"/>
      <c r="F93" s="3"/>
      <c r="G93" s="3"/>
      <c r="H93" s="3"/>
    </row>
    <row r="94" spans="1:8" x14ac:dyDescent="0.25">
      <c r="A94" s="3"/>
      <c r="B94" s="3"/>
      <c r="C94" s="3"/>
      <c r="D94" s="3"/>
      <c r="E94" s="3"/>
      <c r="F94" s="3"/>
      <c r="G94" s="3"/>
      <c r="H94" s="3"/>
    </row>
    <row r="95" spans="1:8" x14ac:dyDescent="0.25">
      <c r="A95" s="3"/>
      <c r="B95" s="3"/>
      <c r="C95" s="3"/>
      <c r="D95" s="3"/>
      <c r="E95" s="3"/>
      <c r="F95" s="3"/>
      <c r="G95" s="3"/>
      <c r="H95" s="3"/>
    </row>
    <row r="96" spans="1:8" x14ac:dyDescent="0.25">
      <c r="A96" s="3"/>
      <c r="B96" s="3"/>
      <c r="C96" s="3"/>
      <c r="D96" s="3"/>
      <c r="E96" s="3"/>
      <c r="F96" s="3"/>
      <c r="G96" s="3"/>
    </row>
    <row r="97" spans="1:7" x14ac:dyDescent="0.25">
      <c r="A97" s="3"/>
      <c r="B97" s="3"/>
      <c r="C97" s="3"/>
      <c r="D97" s="3"/>
      <c r="E97" s="3"/>
      <c r="F97" s="3"/>
      <c r="G97"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AH82"/>
  <sheetViews>
    <sheetView view="pageBreakPreview" topLeftCell="A16" zoomScale="80" zoomScaleNormal="100" zoomScaleSheetLayoutView="80" workbookViewId="0">
      <selection activeCell="G23" sqref="G23"/>
    </sheetView>
  </sheetViews>
  <sheetFormatPr baseColWidth="10" defaultRowHeight="15" x14ac:dyDescent="0.25"/>
  <cols>
    <col min="1" max="1" width="10.140625" style="3" customWidth="1"/>
    <col min="2" max="2" width="21.140625" style="3" customWidth="1"/>
    <col min="3" max="3" width="29" style="3" customWidth="1"/>
    <col min="4" max="4" width="11.85546875" style="3" customWidth="1"/>
    <col min="5" max="5" width="17.85546875" style="3" hidden="1" customWidth="1"/>
    <col min="6" max="6" width="33" hidden="1" customWidth="1"/>
    <col min="7" max="7" width="42.7109375" style="3" customWidth="1"/>
    <col min="8" max="8" width="22" style="156" customWidth="1"/>
    <col min="10" max="10" width="13.85546875" customWidth="1"/>
    <col min="11" max="11" width="12.5703125" customWidth="1"/>
    <col min="12" max="12" width="4.42578125" style="6" hidden="1" customWidth="1"/>
    <col min="13" max="13" width="17.140625" customWidth="1"/>
    <col min="14" max="14" width="6.85546875" style="6" hidden="1" customWidth="1"/>
    <col min="15" max="15" width="21.42578125" customWidth="1"/>
    <col min="16" max="16" width="8" style="6" hidden="1" customWidth="1"/>
    <col min="17" max="17" width="25.85546875" style="3" customWidth="1"/>
    <col min="18" max="18" width="8.85546875" style="6" hidden="1" customWidth="1"/>
    <col min="19" max="19" width="24.42578125" customWidth="1"/>
    <col min="20" max="20" width="7.42578125" style="6" hidden="1" customWidth="1"/>
    <col min="21" max="21" width="22.42578125" style="59" customWidth="1"/>
    <col min="22" max="22" width="4.28515625" style="6" hidden="1" customWidth="1"/>
    <col min="23" max="23" width="17" customWidth="1"/>
    <col min="24" max="24" width="8.140625" style="6" hidden="1" customWidth="1"/>
    <col min="25" max="25" width="13.85546875" style="6" customWidth="1"/>
    <col min="26" max="28" width="12.7109375" style="107" bestFit="1" customWidth="1"/>
    <col min="30" max="30" width="20.85546875" customWidth="1"/>
    <col min="31" max="31" width="58.85546875" customWidth="1"/>
    <col min="32" max="32" width="55.5703125" customWidth="1"/>
    <col min="33" max="33" width="0.140625" customWidth="1"/>
    <col min="34" max="34" width="11.42578125" hidden="1" customWidth="1"/>
  </cols>
  <sheetData>
    <row r="1" spans="1:31" s="1" customFormat="1" ht="12" customHeight="1" x14ac:dyDescent="0.25">
      <c r="A1" s="772"/>
      <c r="B1" s="773"/>
      <c r="C1" s="744" t="s">
        <v>225</v>
      </c>
      <c r="D1" s="744"/>
      <c r="E1" s="744"/>
      <c r="F1" s="744"/>
      <c r="G1" s="744"/>
      <c r="H1" s="744"/>
      <c r="I1" s="744"/>
      <c r="J1" s="744"/>
      <c r="K1" s="744"/>
      <c r="L1" s="744"/>
      <c r="M1" s="744"/>
      <c r="N1" s="744"/>
      <c r="O1" s="744"/>
      <c r="P1" s="744"/>
      <c r="Q1" s="744"/>
      <c r="R1" s="744"/>
      <c r="S1" s="744"/>
      <c r="T1" s="744"/>
      <c r="U1" s="744"/>
      <c r="V1" s="744"/>
      <c r="W1" s="744"/>
      <c r="X1" s="744"/>
      <c r="Y1" s="625"/>
      <c r="Z1" s="525" t="s">
        <v>202</v>
      </c>
      <c r="AA1" s="525"/>
      <c r="AB1" s="525"/>
    </row>
    <row r="2" spans="1:31" s="1" customFormat="1" ht="12" customHeight="1" x14ac:dyDescent="0.25">
      <c r="A2" s="772"/>
      <c r="B2" s="773"/>
      <c r="C2" s="744"/>
      <c r="D2" s="744"/>
      <c r="E2" s="744"/>
      <c r="F2" s="744"/>
      <c r="G2" s="744"/>
      <c r="H2" s="744"/>
      <c r="I2" s="744"/>
      <c r="J2" s="744"/>
      <c r="K2" s="744"/>
      <c r="L2" s="744"/>
      <c r="M2" s="744"/>
      <c r="N2" s="744"/>
      <c r="O2" s="744"/>
      <c r="P2" s="744"/>
      <c r="Q2" s="744"/>
      <c r="R2" s="744"/>
      <c r="S2" s="744"/>
      <c r="T2" s="744"/>
      <c r="U2" s="744"/>
      <c r="V2" s="744"/>
      <c r="W2" s="744"/>
      <c r="X2" s="744"/>
      <c r="Y2" s="625"/>
      <c r="Z2" s="525"/>
      <c r="AA2" s="525"/>
      <c r="AB2" s="525"/>
    </row>
    <row r="3" spans="1:31" s="1" customFormat="1" ht="12" customHeight="1" x14ac:dyDescent="0.25">
      <c r="A3" s="772"/>
      <c r="B3" s="773"/>
      <c r="C3" s="744"/>
      <c r="D3" s="744"/>
      <c r="E3" s="744"/>
      <c r="F3" s="744"/>
      <c r="G3" s="744"/>
      <c r="H3" s="744"/>
      <c r="I3" s="744"/>
      <c r="J3" s="744"/>
      <c r="K3" s="744"/>
      <c r="L3" s="744"/>
      <c r="M3" s="744"/>
      <c r="N3" s="744"/>
      <c r="O3" s="744"/>
      <c r="P3" s="744"/>
      <c r="Q3" s="744"/>
      <c r="R3" s="744"/>
      <c r="S3" s="744"/>
      <c r="T3" s="744"/>
      <c r="U3" s="744"/>
      <c r="V3" s="744"/>
      <c r="W3" s="744"/>
      <c r="X3" s="744"/>
      <c r="Y3" s="625"/>
      <c r="Z3" s="525"/>
      <c r="AA3" s="525"/>
      <c r="AB3" s="525"/>
    </row>
    <row r="4" spans="1:31" s="1" customFormat="1" ht="12" customHeight="1" x14ac:dyDescent="0.25">
      <c r="A4" s="772"/>
      <c r="B4" s="773"/>
      <c r="C4" s="744"/>
      <c r="D4" s="744"/>
      <c r="E4" s="744"/>
      <c r="F4" s="744"/>
      <c r="G4" s="744"/>
      <c r="H4" s="744"/>
      <c r="I4" s="744"/>
      <c r="J4" s="744"/>
      <c r="K4" s="744"/>
      <c r="L4" s="744"/>
      <c r="M4" s="744"/>
      <c r="N4" s="744"/>
      <c r="O4" s="744"/>
      <c r="P4" s="744"/>
      <c r="Q4" s="744"/>
      <c r="R4" s="744"/>
      <c r="S4" s="744"/>
      <c r="T4" s="744"/>
      <c r="U4" s="744"/>
      <c r="V4" s="744"/>
      <c r="W4" s="744"/>
      <c r="X4" s="744"/>
      <c r="Y4" s="625"/>
      <c r="Z4" s="525"/>
      <c r="AA4" s="525"/>
      <c r="AB4" s="525"/>
    </row>
    <row r="5" spans="1:31" s="1" customFormat="1" ht="15" customHeight="1" x14ac:dyDescent="0.25">
      <c r="A5" s="772"/>
      <c r="B5" s="773"/>
      <c r="C5" s="744"/>
      <c r="D5" s="744"/>
      <c r="E5" s="744"/>
      <c r="F5" s="744"/>
      <c r="G5" s="744"/>
      <c r="H5" s="744"/>
      <c r="I5" s="744"/>
      <c r="J5" s="744"/>
      <c r="K5" s="744"/>
      <c r="L5" s="744"/>
      <c r="M5" s="744"/>
      <c r="N5" s="744"/>
      <c r="O5" s="744"/>
      <c r="P5" s="744"/>
      <c r="Q5" s="744"/>
      <c r="R5" s="744"/>
      <c r="S5" s="744"/>
      <c r="T5" s="744"/>
      <c r="U5" s="744"/>
      <c r="V5" s="744"/>
      <c r="W5" s="744"/>
      <c r="X5" s="744"/>
      <c r="Y5" s="625"/>
      <c r="Z5" s="135" t="s">
        <v>231</v>
      </c>
      <c r="AA5" s="606" t="s">
        <v>232</v>
      </c>
      <c r="AB5" s="607"/>
    </row>
    <row r="6" spans="1:31" s="1" customFormat="1" ht="15" customHeight="1" x14ac:dyDescent="0.25">
      <c r="A6" s="772"/>
      <c r="B6" s="773"/>
      <c r="C6" s="744"/>
      <c r="D6" s="744"/>
      <c r="E6" s="744"/>
      <c r="F6" s="744"/>
      <c r="G6" s="744"/>
      <c r="H6" s="744"/>
      <c r="I6" s="744"/>
      <c r="J6" s="744"/>
      <c r="K6" s="744"/>
      <c r="L6" s="744"/>
      <c r="M6" s="744"/>
      <c r="N6" s="744"/>
      <c r="O6" s="744"/>
      <c r="P6" s="744"/>
      <c r="Q6" s="744"/>
      <c r="R6" s="744"/>
      <c r="S6" s="744"/>
      <c r="T6" s="744"/>
      <c r="U6" s="744"/>
      <c r="V6" s="744"/>
      <c r="W6" s="744"/>
      <c r="X6" s="744"/>
      <c r="Y6" s="625"/>
      <c r="Z6" s="135" t="s">
        <v>233</v>
      </c>
      <c r="AA6" s="606">
        <v>2</v>
      </c>
      <c r="AB6" s="607"/>
    </row>
    <row r="7" spans="1:31" s="1" customFormat="1" ht="18" customHeight="1" x14ac:dyDescent="0.25">
      <c r="A7" s="774"/>
      <c r="B7" s="775"/>
      <c r="C7" s="627"/>
      <c r="D7" s="627"/>
      <c r="E7" s="627"/>
      <c r="F7" s="627"/>
      <c r="G7" s="627"/>
      <c r="H7" s="627"/>
      <c r="I7" s="627"/>
      <c r="J7" s="627"/>
      <c r="K7" s="627"/>
      <c r="L7" s="627"/>
      <c r="M7" s="627"/>
      <c r="N7" s="627"/>
      <c r="O7" s="627"/>
      <c r="P7" s="627"/>
      <c r="Q7" s="627"/>
      <c r="R7" s="627"/>
      <c r="S7" s="627"/>
      <c r="T7" s="627"/>
      <c r="U7" s="627"/>
      <c r="V7" s="627"/>
      <c r="W7" s="627"/>
      <c r="X7" s="627"/>
      <c r="Y7" s="628"/>
      <c r="Z7" s="136" t="s">
        <v>234</v>
      </c>
      <c r="AA7" s="606">
        <v>43783</v>
      </c>
      <c r="AB7" s="607"/>
    </row>
    <row r="8" spans="1:31" ht="109.5" customHeight="1" thickBot="1" x14ac:dyDescent="0.3">
      <c r="A8" s="174" t="s">
        <v>207</v>
      </c>
      <c r="B8" s="174" t="s">
        <v>176</v>
      </c>
      <c r="C8" s="174" t="s">
        <v>192</v>
      </c>
      <c r="D8" s="175" t="s">
        <v>208</v>
      </c>
      <c r="E8" s="748" t="s">
        <v>632</v>
      </c>
      <c r="F8" s="748"/>
      <c r="G8" s="175" t="s">
        <v>194</v>
      </c>
      <c r="H8" s="175" t="s">
        <v>302</v>
      </c>
      <c r="I8" s="175" t="s">
        <v>209</v>
      </c>
      <c r="J8" s="175" t="s">
        <v>210</v>
      </c>
      <c r="K8" s="175" t="s">
        <v>303</v>
      </c>
      <c r="L8" s="176" t="s">
        <v>67</v>
      </c>
      <c r="M8" s="175" t="s">
        <v>306</v>
      </c>
      <c r="N8" s="176" t="s">
        <v>67</v>
      </c>
      <c r="O8" s="175" t="s">
        <v>307</v>
      </c>
      <c r="P8" s="176" t="s">
        <v>67</v>
      </c>
      <c r="Q8" s="177" t="s">
        <v>381</v>
      </c>
      <c r="R8" s="176" t="s">
        <v>67</v>
      </c>
      <c r="S8" s="175" t="s">
        <v>314</v>
      </c>
      <c r="T8" s="176" t="s">
        <v>67</v>
      </c>
      <c r="U8" s="175" t="s">
        <v>317</v>
      </c>
      <c r="V8" s="176" t="s">
        <v>67</v>
      </c>
      <c r="W8" s="175" t="s">
        <v>320</v>
      </c>
      <c r="X8" s="176" t="s">
        <v>67</v>
      </c>
      <c r="Y8" s="176" t="s">
        <v>211</v>
      </c>
      <c r="Z8" s="176" t="s">
        <v>363</v>
      </c>
      <c r="AA8" s="176" t="s">
        <v>369</v>
      </c>
      <c r="AB8" s="176" t="s">
        <v>382</v>
      </c>
    </row>
    <row r="9" spans="1:31" ht="128.1" customHeight="1" thickBot="1" x14ac:dyDescent="0.3">
      <c r="A9" s="755" t="s">
        <v>72</v>
      </c>
      <c r="B9" s="760" t="str">
        <f>'2.Identificacion_Riesgos'!E10</f>
        <v>Afectación en el cumplimiento de los objetivos de los procesos de la entidad por la interrupción en la prestación del servicio de la infraestructura tecnológica.</v>
      </c>
      <c r="C9" s="281" t="str">
        <f>'2.Identificacion_Riesgos'!G10</f>
        <v xml:space="preserve">1. Interrupción de los servicios de la energía eléctrica regulada al interior de la entidad o fallas imprevistas de los equipos </v>
      </c>
      <c r="D9" s="297" t="str">
        <f>VLOOKUP($E9,'Controles ISO 27001'!$A$2:$C$36,3,FALSE)</f>
        <v>C16</v>
      </c>
      <c r="E9" s="298" t="s">
        <v>556</v>
      </c>
      <c r="F9" s="299" t="str">
        <f>VLOOKUP(E9,'Controles ISO 27001'!$A$2:$B$36,2,FALSE)</f>
        <v>Prevenir la perdida, daño, robo o compromiso de activos, y la interrupción de las operaciones de la organización.</v>
      </c>
      <c r="G9" s="299" t="s">
        <v>633</v>
      </c>
      <c r="H9" s="298" t="s">
        <v>634</v>
      </c>
      <c r="I9" s="8" t="s">
        <v>56</v>
      </c>
      <c r="J9" s="8" t="s">
        <v>54</v>
      </c>
      <c r="K9" s="8" t="s">
        <v>304</v>
      </c>
      <c r="L9" s="283">
        <f t="shared" ref="L9:L13" si="0">IF(K9="Asignado",15,0)</f>
        <v>15</v>
      </c>
      <c r="M9" s="8" t="s">
        <v>377</v>
      </c>
      <c r="N9" s="283">
        <f>IF(M9="Adecuado",15,0)</f>
        <v>15</v>
      </c>
      <c r="O9" s="73" t="s">
        <v>308</v>
      </c>
      <c r="P9" s="283">
        <f>IF(O9="Oportuna",15,0)</f>
        <v>15</v>
      </c>
      <c r="Q9" s="8" t="s">
        <v>379</v>
      </c>
      <c r="R9" s="283">
        <f t="shared" ref="R9:R13" si="1">IF(Q9="Preventivo",15,0)</f>
        <v>15</v>
      </c>
      <c r="S9" s="8" t="s">
        <v>316</v>
      </c>
      <c r="T9" s="283">
        <f t="shared" ref="T9:T13" si="2">IF(S9="Confiable",15,0)</f>
        <v>15</v>
      </c>
      <c r="U9" s="73" t="s">
        <v>318</v>
      </c>
      <c r="V9" s="283">
        <f t="shared" ref="V9:V13" si="3">IF(U9="Se investigan y resuelven oportunamente",15,0)</f>
        <v>15</v>
      </c>
      <c r="W9" s="8" t="s">
        <v>321</v>
      </c>
      <c r="X9" s="283">
        <f t="shared" ref="X9:X13" si="4">IF(W9="Completa",10,IF(W9="Incompleta ",5,IF(W9="No existente",0,0)))</f>
        <v>10</v>
      </c>
      <c r="Y9" s="283">
        <f>SUM(L9,N9,P9,R9,T9,V9,X9)</f>
        <v>100</v>
      </c>
      <c r="Z9" s="323" t="str">
        <f>IF(Y9&lt;=69,"DÉBIL",IF(AND(Y9&gt;69,Y9&lt;=89),"MODERADO",IF(Y9&gt;89,"FUERTE","X")))</f>
        <v>FUERTE</v>
      </c>
      <c r="AA9" s="323" t="s">
        <v>375</v>
      </c>
      <c r="AB9" s="167" t="str">
        <f>IF(AND(Z9="FUERTE",AA9="FUERTE"),"FUERTE",IF(AND(Z9="FUERTE",AA9="MODERADO"),"MODERADO",IF(AND(Z9="FUERTE",AA9="DÉBIL"),"DÉBIL",IF(AND(Z9="MODERADO",AA9="FUERTE"),"MODERADO",IF(AND(Z9="MODERADO",AA9="MODERADO"),"MODERADO",IF(AND(Z9="MODERADO",AA9="DÉBIL"),"DÉBIL",IF(AND(Z9="DÉBIL",AA9="FUERTE"),"DÉBIL",IF(AND(Z9="DÉBIL",AA9="MODERADO"),"DÉBIL",IF(AND(Z9="DÉBIL",AA9="DÉBIL"),"DÉBIL","XX")))))))))</f>
        <v>FUERTE</v>
      </c>
      <c r="AD9" s="163" t="s">
        <v>370</v>
      </c>
      <c r="AE9" s="163" t="s">
        <v>371</v>
      </c>
    </row>
    <row r="10" spans="1:31" ht="147" customHeight="1" thickTop="1" thickBot="1" x14ac:dyDescent="0.3">
      <c r="A10" s="756"/>
      <c r="B10" s="761"/>
      <c r="C10" s="282" t="str">
        <f>'2.Identificacion_Riesgos'!G11</f>
        <v>2. Incumplimiento de la prestación del servicio de los proveedores externos.</v>
      </c>
      <c r="D10" s="275" t="str">
        <f>VLOOKUP($E10,'Controles ISO 27001'!$A$2:$C$36,3,FALSE)</f>
        <v>C30</v>
      </c>
      <c r="E10" s="274" t="s">
        <v>581</v>
      </c>
      <c r="F10" s="273" t="str">
        <f>VLOOKUP(E10,'Controles ISO 27001'!$A$2:$B$36,2,FALSE)</f>
        <v>Mantener el nivel acordado de seguridad de la información y de prestación del servicio en línea con los acuerdos con los proveedores</v>
      </c>
      <c r="G10" s="276" t="s">
        <v>657</v>
      </c>
      <c r="H10" s="274" t="s">
        <v>639</v>
      </c>
      <c r="I10" s="9" t="s">
        <v>54</v>
      </c>
      <c r="J10" s="9" t="s">
        <v>54</v>
      </c>
      <c r="K10" s="9" t="s">
        <v>304</v>
      </c>
      <c r="L10" s="284">
        <f t="shared" si="0"/>
        <v>15</v>
      </c>
      <c r="M10" s="9" t="s">
        <v>377</v>
      </c>
      <c r="N10" s="284">
        <f t="shared" ref="N10:N13" si="5">IF(M10="Adecuado",15,0)</f>
        <v>15</v>
      </c>
      <c r="O10" s="11" t="s">
        <v>308</v>
      </c>
      <c r="P10" s="284">
        <f t="shared" ref="P10:P13" si="6">IF(O10="Oportuna",15,0)</f>
        <v>15</v>
      </c>
      <c r="Q10" s="9" t="s">
        <v>379</v>
      </c>
      <c r="R10" s="284">
        <f t="shared" si="1"/>
        <v>15</v>
      </c>
      <c r="S10" s="9" t="s">
        <v>316</v>
      </c>
      <c r="T10" s="284">
        <f t="shared" si="2"/>
        <v>15</v>
      </c>
      <c r="U10" s="11" t="s">
        <v>318</v>
      </c>
      <c r="V10" s="284">
        <f t="shared" si="3"/>
        <v>15</v>
      </c>
      <c r="W10" s="9" t="s">
        <v>321</v>
      </c>
      <c r="X10" s="284">
        <f t="shared" si="4"/>
        <v>10</v>
      </c>
      <c r="Y10" s="284">
        <f t="shared" ref="Y10:Y13" si="7">SUM(L10,N10,P10,R10,T10,V10,X10)</f>
        <v>100</v>
      </c>
      <c r="Z10" s="323" t="str">
        <f t="shared" ref="Z10:Z13" si="8">IF(Y10&lt;=69,"DÉBIL",IF(AND(Y10&gt;69,Y10&lt;=89),"MODERADO",IF(Y10&gt;89,"FUERTE","X")))</f>
        <v>FUERTE</v>
      </c>
      <c r="AA10" s="323" t="s">
        <v>375</v>
      </c>
      <c r="AB10" s="190" t="str">
        <f t="shared" ref="AB10:AB16" si="9">IF(AND(Z10="FUERTE",AA10="FUERTE"),"FUERTE",IF(AND(Z10="FUERTE",AA10="MODERADO"),"MODERADO",IF(AND(Z10="FUERTE",AA10="DÉBIL"),"DÉBIL",IF(AND(Z10="MODERADO",AA10="FUERTE"),"MODERADO",IF(AND(Z10="MODERADO",AA10="MODERADO"),"MODERADO",IF(AND(Z10="MODERADO",AA10="DÉBIL"),"DÉBIL",IF(AND(Z10="DÉBIL",AA10="FUERTE"),"DÉBIL",IF(AND(Z10="DÉBIL",AA10="MODERADO"),"DÉBIL",IF(AND(Z10="DÉBIL",AA10="DÉBIL"),"DÉBIL","XX")))))))))</f>
        <v>FUERTE</v>
      </c>
      <c r="AD10" s="164" t="s">
        <v>364</v>
      </c>
      <c r="AE10" s="277" t="s">
        <v>372</v>
      </c>
    </row>
    <row r="11" spans="1:31" ht="199.5" customHeight="1" thickBot="1" x14ac:dyDescent="0.3">
      <c r="A11" s="756"/>
      <c r="B11" s="761"/>
      <c r="C11" s="282" t="str">
        <f>'2.Identificacion_Riesgos'!G12</f>
        <v>3. Desastres naturales o acciones deliberadas y no deliberadas por el factor humano.</v>
      </c>
      <c r="D11" s="275" t="str">
        <f>VLOOKUP($E11,'Controles ISO 27001'!$A$2:$C$36,3,FALSE)</f>
        <v>C15</v>
      </c>
      <c r="E11" s="274" t="s">
        <v>555</v>
      </c>
      <c r="F11" s="273" t="str">
        <f>VLOOKUP(E11,'Controles ISO 27001'!$A$2:$B$36,2,FALSE)</f>
        <v>Prevenir el acceso físico no autorizado, el daño e interferencia a la información y a las instalaciones de procesamiento de información de la organización.</v>
      </c>
      <c r="G11" s="276" t="s">
        <v>656</v>
      </c>
      <c r="H11" s="274" t="s">
        <v>640</v>
      </c>
      <c r="I11" s="9" t="s">
        <v>56</v>
      </c>
      <c r="J11" s="9" t="s">
        <v>54</v>
      </c>
      <c r="K11" s="9" t="s">
        <v>305</v>
      </c>
      <c r="L11" s="284">
        <f t="shared" si="0"/>
        <v>0</v>
      </c>
      <c r="M11" s="9" t="s">
        <v>378</v>
      </c>
      <c r="N11" s="284">
        <f t="shared" si="5"/>
        <v>0</v>
      </c>
      <c r="O11" s="11" t="s">
        <v>309</v>
      </c>
      <c r="P11" s="284">
        <f t="shared" si="6"/>
        <v>0</v>
      </c>
      <c r="Q11" s="9" t="s">
        <v>379</v>
      </c>
      <c r="R11" s="284">
        <f t="shared" si="1"/>
        <v>15</v>
      </c>
      <c r="S11" s="9" t="s">
        <v>315</v>
      </c>
      <c r="T11" s="284">
        <f t="shared" si="2"/>
        <v>0</v>
      </c>
      <c r="U11" s="11" t="s">
        <v>319</v>
      </c>
      <c r="V11" s="284">
        <f t="shared" si="3"/>
        <v>0</v>
      </c>
      <c r="W11" s="9" t="s">
        <v>323</v>
      </c>
      <c r="X11" s="284">
        <f t="shared" si="4"/>
        <v>0</v>
      </c>
      <c r="Y11" s="284">
        <f>SUM(L11,N11,P11,R11,T11,V11,X11)</f>
        <v>15</v>
      </c>
      <c r="Z11" s="323" t="str">
        <f t="shared" si="8"/>
        <v>DÉBIL</v>
      </c>
      <c r="AA11" s="323" t="s">
        <v>376</v>
      </c>
      <c r="AB11" s="323" t="str">
        <f t="shared" si="9"/>
        <v>DÉBIL</v>
      </c>
      <c r="AD11" s="165" t="s">
        <v>15</v>
      </c>
      <c r="AE11" s="278" t="s">
        <v>373</v>
      </c>
    </row>
    <row r="12" spans="1:31" ht="18" hidden="1" thickBot="1" x14ac:dyDescent="0.3">
      <c r="A12" s="756"/>
      <c r="B12" s="761"/>
      <c r="C12" s="282">
        <f>'2.Identificacion_Riesgos'!G13</f>
        <v>0</v>
      </c>
      <c r="D12" s="275"/>
      <c r="E12" s="274"/>
      <c r="F12" s="273"/>
      <c r="G12" s="273"/>
      <c r="H12" s="349"/>
      <c r="I12" s="9"/>
      <c r="J12" s="9"/>
      <c r="K12" s="9"/>
      <c r="L12" s="284">
        <f t="shared" si="0"/>
        <v>0</v>
      </c>
      <c r="M12" s="9"/>
      <c r="N12" s="284">
        <f t="shared" si="5"/>
        <v>0</v>
      </c>
      <c r="O12" s="11"/>
      <c r="P12" s="284">
        <f t="shared" si="6"/>
        <v>0</v>
      </c>
      <c r="Q12" s="9"/>
      <c r="R12" s="284">
        <f t="shared" si="1"/>
        <v>0</v>
      </c>
      <c r="S12" s="9"/>
      <c r="T12" s="284">
        <f t="shared" si="2"/>
        <v>0</v>
      </c>
      <c r="U12" s="11"/>
      <c r="V12" s="284">
        <f t="shared" si="3"/>
        <v>0</v>
      </c>
      <c r="W12" s="9"/>
      <c r="X12" s="284">
        <f t="shared" si="4"/>
        <v>0</v>
      </c>
      <c r="Y12" s="284">
        <f t="shared" si="7"/>
        <v>0</v>
      </c>
      <c r="Z12" s="323" t="str">
        <f t="shared" si="8"/>
        <v>DÉBIL</v>
      </c>
      <c r="AA12" s="323" t="s">
        <v>375</v>
      </c>
      <c r="AB12" s="323" t="str">
        <f t="shared" si="9"/>
        <v>DÉBIL</v>
      </c>
      <c r="AD12" s="165" t="s">
        <v>367</v>
      </c>
      <c r="AE12" s="278" t="s">
        <v>374</v>
      </c>
    </row>
    <row r="13" spans="1:31" ht="15.75" hidden="1" thickBot="1" x14ac:dyDescent="0.3">
      <c r="A13" s="756"/>
      <c r="B13" s="762"/>
      <c r="C13" s="300">
        <f>'2.Identificacion_Riesgos'!G14</f>
        <v>0</v>
      </c>
      <c r="D13" s="301"/>
      <c r="E13" s="302"/>
      <c r="F13" s="303"/>
      <c r="G13" s="303"/>
      <c r="H13" s="350"/>
      <c r="I13" s="10"/>
      <c r="J13" s="10"/>
      <c r="K13" s="10"/>
      <c r="L13" s="285">
        <f t="shared" si="0"/>
        <v>0</v>
      </c>
      <c r="M13" s="10"/>
      <c r="N13" s="285">
        <f t="shared" si="5"/>
        <v>0</v>
      </c>
      <c r="O13" s="305"/>
      <c r="P13" s="285">
        <f t="shared" si="6"/>
        <v>0</v>
      </c>
      <c r="Q13" s="10"/>
      <c r="R13" s="285">
        <f t="shared" si="1"/>
        <v>0</v>
      </c>
      <c r="S13" s="10"/>
      <c r="T13" s="285">
        <f t="shared" si="2"/>
        <v>0</v>
      </c>
      <c r="U13" s="305"/>
      <c r="V13" s="285">
        <f t="shared" si="3"/>
        <v>0</v>
      </c>
      <c r="W13" s="10"/>
      <c r="X13" s="285">
        <f t="shared" si="4"/>
        <v>0</v>
      </c>
      <c r="Y13" s="285">
        <f t="shared" si="7"/>
        <v>0</v>
      </c>
      <c r="Z13" s="323" t="str">
        <f t="shared" si="8"/>
        <v>DÉBIL</v>
      </c>
      <c r="AA13" s="323" t="s">
        <v>375</v>
      </c>
      <c r="AB13" s="323" t="str">
        <f t="shared" si="9"/>
        <v>DÉBIL</v>
      </c>
    </row>
    <row r="14" spans="1:31" s="3" customFormat="1" ht="23.45" hidden="1" customHeight="1" x14ac:dyDescent="0.25">
      <c r="A14" s="752"/>
      <c r="B14" s="308"/>
      <c r="C14" s="287"/>
      <c r="D14" s="309"/>
      <c r="E14" s="309"/>
      <c r="F14" s="309"/>
      <c r="G14" s="309"/>
      <c r="H14" s="309"/>
      <c r="I14" s="290"/>
      <c r="J14" s="290"/>
      <c r="K14" s="290"/>
      <c r="L14" s="290"/>
      <c r="M14" s="310"/>
      <c r="N14" s="290"/>
      <c r="O14" s="311"/>
      <c r="P14" s="290"/>
      <c r="Q14" s="309"/>
      <c r="R14" s="290"/>
      <c r="S14" s="310"/>
      <c r="T14" s="290"/>
      <c r="U14" s="312"/>
      <c r="V14" s="290" t="s">
        <v>1</v>
      </c>
      <c r="W14" s="290">
        <f>IF(I15&gt;0,1,0)</f>
        <v>1</v>
      </c>
      <c r="X14" s="292">
        <f>ROUNDDOWN(Y14,0)</f>
        <v>100</v>
      </c>
      <c r="Y14" s="292">
        <f>AVERAGEIF(I9:I13,"SI",Y9:Y13)</f>
        <v>100</v>
      </c>
      <c r="Z14" s="295" t="str">
        <f t="shared" ref="Z14:Z43" si="10">IF(Y14&lt;=85,"DÉBIL",IF(AND(Y14&gt;85,Y14&lt;=95),"MODERADO",IF(Y14&gt;96,"FUERTE","X")))</f>
        <v>FUERTE</v>
      </c>
      <c r="AA14" s="295" t="s">
        <v>375</v>
      </c>
      <c r="AB14" s="296" t="str">
        <f t="shared" si="9"/>
        <v>FUERTE</v>
      </c>
    </row>
    <row r="15" spans="1:31" ht="14.45" hidden="1" customHeight="1" thickBot="1" x14ac:dyDescent="0.3">
      <c r="A15" s="754"/>
      <c r="B15" s="182"/>
      <c r="C15" s="183"/>
      <c r="D15" s="184">
        <f>COUNTA(D9:D13)</f>
        <v>3</v>
      </c>
      <c r="E15" s="184"/>
      <c r="F15" s="184"/>
      <c r="G15" s="184"/>
      <c r="H15" s="184"/>
      <c r="I15" s="185">
        <f>COUNTIF(I9:I13,"SI")</f>
        <v>1</v>
      </c>
      <c r="J15" s="185">
        <f>COUNTIF(J9:J13,"SI")</f>
        <v>3</v>
      </c>
      <c r="K15" s="185"/>
      <c r="L15" s="185"/>
      <c r="M15" s="186"/>
      <c r="N15" s="185"/>
      <c r="O15" s="187"/>
      <c r="P15" s="185"/>
      <c r="Q15" s="184"/>
      <c r="R15" s="185"/>
      <c r="S15" s="186"/>
      <c r="T15" s="185"/>
      <c r="U15" s="188"/>
      <c r="V15" s="185" t="s">
        <v>27</v>
      </c>
      <c r="W15" s="185">
        <f>IF(J15&gt;0,1,0)</f>
        <v>1</v>
      </c>
      <c r="X15" s="185">
        <f>ROUNDDOWN(Y15,0)</f>
        <v>71</v>
      </c>
      <c r="Y15" s="185">
        <f>AVERAGEIF(J9:J13,"SI",Y9:Y13)</f>
        <v>71.666666666666671</v>
      </c>
      <c r="Z15" s="189" t="str">
        <f t="shared" si="10"/>
        <v>DÉBIL</v>
      </c>
      <c r="AA15" s="189" t="s">
        <v>164</v>
      </c>
      <c r="AB15" s="190" t="str">
        <f t="shared" si="9"/>
        <v>DÉBIL</v>
      </c>
    </row>
    <row r="16" spans="1:31" ht="201" customHeight="1" thickBot="1" x14ac:dyDescent="0.3">
      <c r="A16" s="757" t="s">
        <v>145</v>
      </c>
      <c r="B16" s="763" t="str">
        <f>'2.Identificacion_Riesgos'!E15</f>
        <v>Incumplimiento en los requerimientos solicitados por la Secretaría en la definición, diseño, construcción y entrega de soluciones TIC</v>
      </c>
      <c r="C16" s="281" t="str">
        <f>'2.Identificacion_Riesgos'!G15</f>
        <v>1. Falta de adopción de formatos y registros para la definición de los requerimientos detallados por parte de la areas funcionales en la solicitudes de servicios TIC.</v>
      </c>
      <c r="D16" s="297" t="str">
        <f>VLOOKUP($E16,'Controles ISO 27001'!$A$2:$C$36,3,FALSE)</f>
        <v>C17</v>
      </c>
      <c r="E16" s="298" t="s">
        <v>558</v>
      </c>
      <c r="F16" s="299" t="str">
        <f>VLOOKUP(E16,'Controles ISO 27001'!$A$2:$B$36,2,FALSE)</f>
        <v>Asegurar las operaciones correctas y seguras de las instalaciones de procesamiento de información.</v>
      </c>
      <c r="G16" s="299" t="s">
        <v>719</v>
      </c>
      <c r="H16" s="298" t="s">
        <v>682</v>
      </c>
      <c r="I16" s="8" t="s">
        <v>56</v>
      </c>
      <c r="J16" s="8" t="s">
        <v>54</v>
      </c>
      <c r="K16" s="8" t="s">
        <v>304</v>
      </c>
      <c r="L16" s="283">
        <f>IF(K16="Asignado",15,0)</f>
        <v>15</v>
      </c>
      <c r="M16" s="8" t="s">
        <v>377</v>
      </c>
      <c r="N16" s="283">
        <f>IF(M16="Adecuado",15,0)</f>
        <v>15</v>
      </c>
      <c r="O16" s="73" t="s">
        <v>309</v>
      </c>
      <c r="P16" s="283">
        <f>IF(O16="Oportuna",15,0)</f>
        <v>0</v>
      </c>
      <c r="Q16" s="8" t="s">
        <v>379</v>
      </c>
      <c r="R16" s="283">
        <f t="shared" ref="R16:R20" si="11">IF(Q16="Preventivo",15,0)</f>
        <v>15</v>
      </c>
      <c r="S16" s="8" t="s">
        <v>316</v>
      </c>
      <c r="T16" s="283">
        <f t="shared" ref="T16:T20" si="12">IF(S16="Confiable",15,0)</f>
        <v>15</v>
      </c>
      <c r="U16" s="73" t="s">
        <v>318</v>
      </c>
      <c r="V16" s="283">
        <f t="shared" ref="V16:V20" si="13">IF(U16="Se investigan y resuelven oportunamente",15,0)</f>
        <v>15</v>
      </c>
      <c r="W16" s="8" t="s">
        <v>322</v>
      </c>
      <c r="X16" s="283">
        <f t="shared" ref="X16:X20" si="14">IF(W16="Completa",10,IF(W16="Incompleta ",5,IF(W16="No existente",0,0)))</f>
        <v>5</v>
      </c>
      <c r="Y16" s="283">
        <f>SUM(L16,N16,P16,R16,T16,V16,X16)</f>
        <v>80</v>
      </c>
      <c r="Z16" s="279" t="str">
        <f t="shared" ref="Z16:Z20" si="15">IF(Y16&lt;=69,"DÉBIL",IF(AND(Y16&gt;69,Y16&lt;=89),"MODERADO",IF(Y16&gt;89,"FUERTE","X")))</f>
        <v>MODERADO</v>
      </c>
      <c r="AA16" s="279" t="s">
        <v>164</v>
      </c>
      <c r="AB16" s="167" t="str">
        <f t="shared" si="9"/>
        <v>MODERADO</v>
      </c>
    </row>
    <row r="17" spans="1:28" ht="15.75" hidden="1" thickBot="1" x14ac:dyDescent="0.3">
      <c r="A17" s="758"/>
      <c r="B17" s="764"/>
      <c r="C17" s="282">
        <f>'2.Identificacion_Riesgos'!G16</f>
        <v>0</v>
      </c>
      <c r="D17" s="275"/>
      <c r="E17" s="274"/>
      <c r="F17" s="273"/>
      <c r="G17" s="276"/>
      <c r="H17" s="274"/>
      <c r="I17" s="9"/>
      <c r="J17" s="9"/>
      <c r="K17" s="9"/>
      <c r="L17" s="284">
        <f>IF(K17="Asignado",15,0)</f>
        <v>0</v>
      </c>
      <c r="M17" s="9"/>
      <c r="N17" s="284">
        <f t="shared" ref="N17:N20" si="16">IF(M17="Adecuado",15,0)</f>
        <v>0</v>
      </c>
      <c r="O17" s="11"/>
      <c r="P17" s="284">
        <f t="shared" ref="P17:P20" si="17">IF(O17="Oportuna",15,0)</f>
        <v>0</v>
      </c>
      <c r="Q17" s="9"/>
      <c r="R17" s="284">
        <f t="shared" si="11"/>
        <v>0</v>
      </c>
      <c r="S17" s="9"/>
      <c r="T17" s="284">
        <f t="shared" si="12"/>
        <v>0</v>
      </c>
      <c r="U17" s="11"/>
      <c r="V17" s="284">
        <f t="shared" si="13"/>
        <v>0</v>
      </c>
      <c r="W17" s="9"/>
      <c r="X17" s="284">
        <f t="shared" si="14"/>
        <v>0</v>
      </c>
      <c r="Y17" s="284">
        <f t="shared" ref="Y17:Y20" si="18">SUM(L17,N17,P17,R17,T17,V17,X17)</f>
        <v>0</v>
      </c>
      <c r="Z17" s="322" t="str">
        <f t="shared" si="15"/>
        <v>DÉBIL</v>
      </c>
      <c r="AA17" s="279" t="s">
        <v>164</v>
      </c>
      <c r="AB17" s="167" t="str">
        <f t="shared" ref="AB17:AB19" si="19">IF(AND(Z17="FUERTE",AA17="FUERTE"),"FUERTE",IF(AND(Z17="FUERTE",AA17="MODERADO"),"MODERADO",IF(AND(Z17="FUERTE",AA17="DÉBIL"),"DÉBIL",IF(AND(Z17="MODERADO",AA17="FUERTE"),"MODERADO",IF(AND(Z17="MODERADO",AA17="MODERADO"),"MODERADO",IF(AND(Z17="MODERADO",AA17="DÉBIL"),"DÉBIL",IF(AND(Z17="DÉBIL",AA17="FUERTE"),"DÉBIL",IF(AND(Z17="DÉBIL",AA17="MODERADO"),"DÉBIL",IF(AND(Z17="DÉBIL",AA17="DÉBIL"),"DÉBIL","XX")))))))))</f>
        <v>DÉBIL</v>
      </c>
    </row>
    <row r="18" spans="1:28" ht="15.75" hidden="1" thickBot="1" x14ac:dyDescent="0.3">
      <c r="A18" s="758"/>
      <c r="B18" s="764"/>
      <c r="C18" s="282">
        <f>'2.Identificacion_Riesgos'!G17</f>
        <v>0</v>
      </c>
      <c r="D18" s="275"/>
      <c r="E18" s="274"/>
      <c r="F18" s="273"/>
      <c r="G18" s="18"/>
      <c r="H18" s="349"/>
      <c r="I18" s="9"/>
      <c r="J18" s="9"/>
      <c r="K18" s="9"/>
      <c r="L18" s="284">
        <f>IF(K18="Asignado",15,0)</f>
        <v>0</v>
      </c>
      <c r="M18" s="9"/>
      <c r="N18" s="284">
        <f t="shared" si="16"/>
        <v>0</v>
      </c>
      <c r="O18" s="11"/>
      <c r="P18" s="284">
        <f t="shared" si="17"/>
        <v>0</v>
      </c>
      <c r="Q18" s="9"/>
      <c r="R18" s="284">
        <f t="shared" si="11"/>
        <v>0</v>
      </c>
      <c r="S18" s="9"/>
      <c r="T18" s="284">
        <f t="shared" si="12"/>
        <v>0</v>
      </c>
      <c r="U18" s="11"/>
      <c r="V18" s="284">
        <f t="shared" si="13"/>
        <v>0</v>
      </c>
      <c r="W18" s="9"/>
      <c r="X18" s="284">
        <f t="shared" si="14"/>
        <v>0</v>
      </c>
      <c r="Y18" s="284">
        <f t="shared" si="18"/>
        <v>0</v>
      </c>
      <c r="Z18" s="322" t="str">
        <f t="shared" si="15"/>
        <v>DÉBIL</v>
      </c>
      <c r="AA18" s="279" t="s">
        <v>376</v>
      </c>
      <c r="AB18" s="167" t="str">
        <f t="shared" si="19"/>
        <v>DÉBIL</v>
      </c>
    </row>
    <row r="19" spans="1:28" ht="15.75" hidden="1" thickBot="1" x14ac:dyDescent="0.3">
      <c r="A19" s="758"/>
      <c r="B19" s="764"/>
      <c r="C19" s="282">
        <f>'2.Identificacion_Riesgos'!G18</f>
        <v>0</v>
      </c>
      <c r="D19" s="275"/>
      <c r="E19" s="274"/>
      <c r="F19" s="273"/>
      <c r="G19" s="18"/>
      <c r="H19" s="349"/>
      <c r="I19" s="9"/>
      <c r="J19" s="9"/>
      <c r="K19" s="9"/>
      <c r="L19" s="284">
        <f>IF(K19="Asignado",15,0)</f>
        <v>0</v>
      </c>
      <c r="M19" s="9"/>
      <c r="N19" s="284">
        <f t="shared" si="16"/>
        <v>0</v>
      </c>
      <c r="O19" s="11"/>
      <c r="P19" s="284">
        <f t="shared" si="17"/>
        <v>0</v>
      </c>
      <c r="Q19" s="9"/>
      <c r="R19" s="284">
        <f t="shared" si="11"/>
        <v>0</v>
      </c>
      <c r="S19" s="9"/>
      <c r="T19" s="284">
        <f t="shared" si="12"/>
        <v>0</v>
      </c>
      <c r="U19" s="11"/>
      <c r="V19" s="284">
        <f t="shared" si="13"/>
        <v>0</v>
      </c>
      <c r="W19" s="9"/>
      <c r="X19" s="284">
        <f t="shared" si="14"/>
        <v>0</v>
      </c>
      <c r="Y19" s="284">
        <f t="shared" si="18"/>
        <v>0</v>
      </c>
      <c r="Z19" s="322" t="str">
        <f t="shared" si="15"/>
        <v>DÉBIL</v>
      </c>
      <c r="AA19" s="279" t="s">
        <v>376</v>
      </c>
      <c r="AB19" s="167" t="str">
        <f t="shared" si="19"/>
        <v>DÉBIL</v>
      </c>
    </row>
    <row r="20" spans="1:28" ht="15.75" hidden="1" thickBot="1" x14ac:dyDescent="0.3">
      <c r="A20" s="758"/>
      <c r="B20" s="765"/>
      <c r="C20" s="300">
        <f>'2.Identificacion_Riesgos'!G19</f>
        <v>0</v>
      </c>
      <c r="D20" s="10"/>
      <c r="E20" s="302"/>
      <c r="F20" s="304"/>
      <c r="G20" s="304"/>
      <c r="H20" s="350"/>
      <c r="I20" s="10"/>
      <c r="J20" s="10"/>
      <c r="K20" s="10"/>
      <c r="L20" s="285">
        <f>IF(K20="Asignado",15,0)</f>
        <v>0</v>
      </c>
      <c r="M20" s="10"/>
      <c r="N20" s="285">
        <f t="shared" si="16"/>
        <v>0</v>
      </c>
      <c r="O20" s="305"/>
      <c r="P20" s="285">
        <f t="shared" si="17"/>
        <v>0</v>
      </c>
      <c r="Q20" s="10"/>
      <c r="R20" s="285">
        <f t="shared" si="11"/>
        <v>0</v>
      </c>
      <c r="S20" s="10"/>
      <c r="T20" s="285">
        <f t="shared" si="12"/>
        <v>0</v>
      </c>
      <c r="U20" s="305"/>
      <c r="V20" s="285">
        <f t="shared" si="13"/>
        <v>0</v>
      </c>
      <c r="W20" s="10"/>
      <c r="X20" s="285">
        <f t="shared" si="14"/>
        <v>0</v>
      </c>
      <c r="Y20" s="285">
        <f t="shared" si="18"/>
        <v>0</v>
      </c>
      <c r="Z20" s="322" t="str">
        <f t="shared" si="15"/>
        <v>DÉBIL</v>
      </c>
      <c r="AA20" s="306" t="s">
        <v>376</v>
      </c>
      <c r="AB20" s="307" t="str">
        <f t="shared" ref="AB20" si="20">IF(AND(Z20="FUERTE",AA20="FUERTE"),"FUERTE",IF(AND(Z20="FUERTE",AA20="MODERADO"),"MODERADO",IF(AND(Z20="FUERTE",AA20="DÉBIL"),"DÉBIL",IF(AND(Z20="MODERADO",AA20="FUERTE"),"MODERADO",IF(AND(Z20="MODERADO",AA20="MODERADO"),"MODERADO",IF(AND(Z20="MODERADO",AA20="DÉBIL"),"DÉBIL",IF(AND(Z20="DÉBIL",AA20="FUERTE"),"DÉBIL",IF(AND(Z20="DÉBIL",AA20="MODERADO"),"DÉBIL",IF(AND(Z20="DÉBIL",AA20="DÉBIL"),"DÉBIL","XX")))))))))</f>
        <v>DÉBIL</v>
      </c>
    </row>
    <row r="21" spans="1:28" ht="21.75" hidden="1" customHeight="1" thickBot="1" x14ac:dyDescent="0.3">
      <c r="A21" s="758"/>
      <c r="B21" s="375"/>
      <c r="C21" s="287"/>
      <c r="D21" s="288"/>
      <c r="E21" s="288"/>
      <c r="F21" s="288"/>
      <c r="G21" s="288"/>
      <c r="H21" s="395"/>
      <c r="I21" s="289"/>
      <c r="J21" s="289"/>
      <c r="K21" s="289"/>
      <c r="L21" s="290"/>
      <c r="M21" s="291"/>
      <c r="N21" s="292"/>
      <c r="O21" s="293"/>
      <c r="P21" s="292"/>
      <c r="Q21" s="288"/>
      <c r="R21" s="290"/>
      <c r="S21" s="291"/>
      <c r="T21" s="292"/>
      <c r="U21" s="294"/>
      <c r="V21" s="292" t="s">
        <v>1</v>
      </c>
      <c r="W21" s="290">
        <f>IF(I22&gt;0,1,0)</f>
        <v>0</v>
      </c>
      <c r="X21" s="292" t="e">
        <f>ROUNDDOWN(Y21,0)</f>
        <v>#DIV/0!</v>
      </c>
      <c r="Y21" s="292" t="e">
        <f>AVERAGEIF(I16:I20,"SI",Y16:Y20)</f>
        <v>#DIV/0!</v>
      </c>
      <c r="Z21" s="295" t="e">
        <f t="shared" si="10"/>
        <v>#DIV/0!</v>
      </c>
      <c r="AA21" s="295" t="s">
        <v>376</v>
      </c>
      <c r="AB21" s="296" t="e">
        <f t="shared" ref="AB21:AB43" si="21">IF(AND(Z21="FUERTE",AA21="FUERTE"),"FUERTE",IF(AND(Z21="FUERTE",AA21="MODERADO"),"MODERADO",IF(AND(Z21="FUERTE",AA21="DÉBIL"),"DÉBIL",IF(AND(Z21="MODERADO",AA21="FUERTE"),"MODERADO",IF(AND(Z21="MODERADO",AA21="MODERADO"),"MODERADO",IF(AND(Z21="MODERADO",AA21="DÉBIL"),"DÉBIL",IF(AND(Z21="DÉBIL",AA21="FUERTE"),"DÉBIL",IF(AND(Z21="DÉBIL",AA21="MODERADO"),"DÉBIL",IF(AND(Z21="DÉBIL",AA21="DÉBIL"),"DÉBIL","XX")))))))))</f>
        <v>#DIV/0!</v>
      </c>
    </row>
    <row r="22" spans="1:28" ht="24.95" hidden="1" customHeight="1" thickBot="1" x14ac:dyDescent="0.3">
      <c r="A22" s="759"/>
      <c r="B22" s="376"/>
      <c r="C22" s="183"/>
      <c r="D22" s="184">
        <f>COUNTA(D16:D20)</f>
        <v>1</v>
      </c>
      <c r="E22" s="184"/>
      <c r="F22" s="191"/>
      <c r="G22" s="191"/>
      <c r="H22" s="396"/>
      <c r="I22" s="185">
        <f>COUNTIF(I15:I20,"SI")</f>
        <v>0</v>
      </c>
      <c r="J22" s="185">
        <f>COUNTIF(J16:J21,"SI")</f>
        <v>1</v>
      </c>
      <c r="K22" s="192"/>
      <c r="L22" s="192"/>
      <c r="M22" s="193"/>
      <c r="N22" s="192"/>
      <c r="O22" s="194"/>
      <c r="P22" s="192"/>
      <c r="Q22" s="191"/>
      <c r="R22" s="192"/>
      <c r="S22" s="193"/>
      <c r="T22" s="192"/>
      <c r="U22" s="195"/>
      <c r="V22" s="185" t="s">
        <v>27</v>
      </c>
      <c r="W22" s="185">
        <f>IF(J22&gt;0,1,0)</f>
        <v>1</v>
      </c>
      <c r="X22" s="185">
        <f>ROUNDDOWN(Y22,0)</f>
        <v>80</v>
      </c>
      <c r="Y22" s="185">
        <f>AVERAGEIF(J16:J20,"SI",Y16:Y20)</f>
        <v>80</v>
      </c>
      <c r="Z22" s="189" t="str">
        <f t="shared" si="10"/>
        <v>DÉBIL</v>
      </c>
      <c r="AA22" s="280" t="s">
        <v>376</v>
      </c>
      <c r="AB22" s="286" t="str">
        <f t="shared" si="21"/>
        <v>DÉBIL</v>
      </c>
    </row>
    <row r="23" spans="1:28" ht="164.1" customHeight="1" x14ac:dyDescent="0.25">
      <c r="A23" s="755" t="s">
        <v>143</v>
      </c>
      <c r="B23" s="766" t="str">
        <f>'2.Identificacion_Riesgos'!E20</f>
        <v>Perdida de la confidencialidad, integridad y disponibilidad de los activos de información de la entidad</v>
      </c>
      <c r="C23" s="372" t="str">
        <f>'2.Identificacion_Riesgos'!G20</f>
        <v>1. Falta de apropiación de la cultura de seguridad de la información y de las politicas por parte de funcionarios y contratistas de la entidad</v>
      </c>
      <c r="D23" s="297" t="str">
        <f>VLOOKUP($E23,'Controles ISO 27001'!$A$2:$C$36,3,FALSE)</f>
        <v>C5</v>
      </c>
      <c r="E23" s="298" t="s">
        <v>536</v>
      </c>
      <c r="F23" s="299" t="str">
        <f>VLOOKUP(E23,'Controles ISO 27001'!$A$2:$B$36,2,FALSE)</f>
        <v>Asegurarse de que los empleados y contratistas tomen conciencia de sus responsabilidades de seguridad de la información y las cumplan.</v>
      </c>
      <c r="G23" s="299" t="s">
        <v>698</v>
      </c>
      <c r="H23" s="298" t="s">
        <v>644</v>
      </c>
      <c r="I23" s="337" t="s">
        <v>56</v>
      </c>
      <c r="J23" s="337" t="s">
        <v>54</v>
      </c>
      <c r="K23" s="337" t="s">
        <v>304</v>
      </c>
      <c r="L23" s="343">
        <f>IF(K23="Asignado",15,0)</f>
        <v>15</v>
      </c>
      <c r="M23" s="337" t="s">
        <v>377</v>
      </c>
      <c r="N23" s="343">
        <f>IF(M23="Adecuado",15,0)</f>
        <v>15</v>
      </c>
      <c r="O23" s="331" t="s">
        <v>308</v>
      </c>
      <c r="P23" s="343">
        <f>IF(O23="Oportuna",15,0)</f>
        <v>15</v>
      </c>
      <c r="Q23" s="337" t="s">
        <v>379</v>
      </c>
      <c r="R23" s="343">
        <f t="shared" ref="R23:R27" si="22">IF(Q23="Preventivo",15,0)</f>
        <v>15</v>
      </c>
      <c r="S23" s="337" t="s">
        <v>316</v>
      </c>
      <c r="T23" s="343">
        <f t="shared" ref="T23:T27" si="23">IF(S23="Confiable",15,0)</f>
        <v>15</v>
      </c>
      <c r="U23" s="331" t="s">
        <v>319</v>
      </c>
      <c r="V23" s="343">
        <f t="shared" ref="V23:V27" si="24">IF(U23="Se investigan y resuelven oportunamente",15,0)</f>
        <v>0</v>
      </c>
      <c r="W23" s="337" t="s">
        <v>321</v>
      </c>
      <c r="X23" s="343">
        <f t="shared" ref="X23:X27" si="25">IF(W23="Completa",10,IF(W23="Incompleta ",5,IF(W23="No existente",0,0)))</f>
        <v>10</v>
      </c>
      <c r="Y23" s="343">
        <f>SUM(L23,N23,P23,R23,T23,V23,X23)</f>
        <v>85</v>
      </c>
      <c r="Z23" s="322" t="str">
        <f t="shared" ref="Z23:Z27" si="26">IF(Y23&lt;=69,"DÉBIL",IF(AND(Y23&gt;69,Y23&lt;=89),"MODERADO",IF(Y23&gt;89,"FUERTE","X")))</f>
        <v>MODERADO</v>
      </c>
      <c r="AA23" s="322" t="s">
        <v>164</v>
      </c>
      <c r="AB23" s="167" t="str">
        <f t="shared" si="21"/>
        <v>MODERADO</v>
      </c>
    </row>
    <row r="24" spans="1:28" ht="168" customHeight="1" x14ac:dyDescent="0.25">
      <c r="A24" s="756"/>
      <c r="B24" s="767"/>
      <c r="C24" s="373" t="str">
        <f>'2.Identificacion_Riesgos'!G21</f>
        <v>2. Gestión inadecuada de los activos de información.</v>
      </c>
      <c r="D24" s="275" t="str">
        <f>VLOOKUP($E24,'Controles ISO 27001'!$A$2:$C$36,3,FALSE)</f>
        <v>C7</v>
      </c>
      <c r="E24" s="274" t="s">
        <v>540</v>
      </c>
      <c r="F24" s="273" t="str">
        <f>VLOOKUP(E24,'Controles ISO 27001'!$A$2:$B$36,2,FALSE)</f>
        <v>Identificar los activos organizacionales y definir las responsabilidades de protección adecuadas.</v>
      </c>
      <c r="G24" s="273" t="s">
        <v>699</v>
      </c>
      <c r="H24" s="397" t="s">
        <v>645</v>
      </c>
      <c r="I24" s="338" t="s">
        <v>56</v>
      </c>
      <c r="J24" s="338" t="s">
        <v>54</v>
      </c>
      <c r="K24" s="338" t="s">
        <v>304</v>
      </c>
      <c r="L24" s="344">
        <f>IF(K24="Asignado",15,0)</f>
        <v>15</v>
      </c>
      <c r="M24" s="338" t="s">
        <v>377</v>
      </c>
      <c r="N24" s="344">
        <f t="shared" ref="N24:N27" si="27">IF(M24="Adecuado",15,0)</f>
        <v>15</v>
      </c>
      <c r="O24" s="332" t="s">
        <v>308</v>
      </c>
      <c r="P24" s="344">
        <f t="shared" ref="P24:P27" si="28">IF(O24="Oportuna",15,0)</f>
        <v>15</v>
      </c>
      <c r="Q24" s="338" t="s">
        <v>379</v>
      </c>
      <c r="R24" s="344">
        <f t="shared" si="22"/>
        <v>15</v>
      </c>
      <c r="S24" s="338" t="s">
        <v>316</v>
      </c>
      <c r="T24" s="344">
        <f t="shared" si="23"/>
        <v>15</v>
      </c>
      <c r="U24" s="332" t="s">
        <v>319</v>
      </c>
      <c r="V24" s="344">
        <f t="shared" si="24"/>
        <v>0</v>
      </c>
      <c r="W24" s="338" t="s">
        <v>323</v>
      </c>
      <c r="X24" s="344">
        <f t="shared" si="25"/>
        <v>0</v>
      </c>
      <c r="Y24" s="344">
        <f t="shared" ref="Y24:Y27" si="29">SUM(L24,N24,P24,R24,T24,V24,X24)</f>
        <v>75</v>
      </c>
      <c r="Z24" s="323" t="str">
        <f t="shared" si="26"/>
        <v>MODERADO</v>
      </c>
      <c r="AA24" s="323" t="s">
        <v>164</v>
      </c>
      <c r="AB24" s="320" t="str">
        <f t="shared" si="21"/>
        <v>MODERADO</v>
      </c>
    </row>
    <row r="25" spans="1:28" ht="159.6" customHeight="1" thickBot="1" x14ac:dyDescent="0.3">
      <c r="A25" s="756"/>
      <c r="B25" s="767"/>
      <c r="C25" s="373" t="str">
        <f>'2.Identificacion_Riesgos'!G22</f>
        <v>3. Falta de mecanismos para evitar el borrado, ocultamiento y desaparición de información de los sistemas de información oficiales de la Entidad.</v>
      </c>
      <c r="D25" s="275" t="str">
        <f>VLOOKUP($E25,'Controles ISO 27001'!$A$2:$C$36,3,FALSE)</f>
        <v>C19</v>
      </c>
      <c r="E25" s="274" t="s">
        <v>562</v>
      </c>
      <c r="F25" s="273" t="str">
        <f>VLOOKUP(E25,'Controles ISO 27001'!$A$2:$B$36,2,FALSE)</f>
        <v>Proteger contra la perdida de datos</v>
      </c>
      <c r="G25" s="273" t="s">
        <v>715</v>
      </c>
      <c r="H25" s="274" t="s">
        <v>688</v>
      </c>
      <c r="I25" s="338" t="s">
        <v>54</v>
      </c>
      <c r="J25" s="338" t="s">
        <v>54</v>
      </c>
      <c r="K25" s="338" t="s">
        <v>304</v>
      </c>
      <c r="L25" s="344">
        <f>IF(K25="Asignado",15,0)</f>
        <v>15</v>
      </c>
      <c r="M25" s="338" t="s">
        <v>377</v>
      </c>
      <c r="N25" s="344">
        <f t="shared" si="27"/>
        <v>15</v>
      </c>
      <c r="O25" s="332" t="s">
        <v>308</v>
      </c>
      <c r="P25" s="344">
        <f t="shared" si="28"/>
        <v>15</v>
      </c>
      <c r="Q25" s="338" t="s">
        <v>379</v>
      </c>
      <c r="R25" s="344">
        <f t="shared" si="22"/>
        <v>15</v>
      </c>
      <c r="S25" s="338" t="s">
        <v>316</v>
      </c>
      <c r="T25" s="344">
        <f t="shared" si="23"/>
        <v>15</v>
      </c>
      <c r="U25" s="332" t="s">
        <v>318</v>
      </c>
      <c r="V25" s="344">
        <f t="shared" si="24"/>
        <v>15</v>
      </c>
      <c r="W25" s="338" t="s">
        <v>321</v>
      </c>
      <c r="X25" s="344">
        <f t="shared" si="25"/>
        <v>10</v>
      </c>
      <c r="Y25" s="344">
        <f t="shared" si="29"/>
        <v>100</v>
      </c>
      <c r="Z25" s="323" t="str">
        <f t="shared" si="26"/>
        <v>FUERTE</v>
      </c>
      <c r="AA25" s="323" t="s">
        <v>375</v>
      </c>
      <c r="AB25" s="320" t="str">
        <f t="shared" si="21"/>
        <v>FUERTE</v>
      </c>
    </row>
    <row r="26" spans="1:28" hidden="1" x14ac:dyDescent="0.25">
      <c r="A26" s="756"/>
      <c r="B26" s="767"/>
      <c r="C26" s="373">
        <f>'2.Identificacion_Riesgos'!G23</f>
        <v>0</v>
      </c>
      <c r="D26" s="275"/>
      <c r="E26" s="274"/>
      <c r="F26" s="273"/>
      <c r="G26" s="18"/>
      <c r="H26" s="349"/>
      <c r="I26" s="338"/>
      <c r="J26" s="338"/>
      <c r="K26" s="338"/>
      <c r="L26" s="344">
        <f>IF(K26="Asignado",15,0)</f>
        <v>0</v>
      </c>
      <c r="M26" s="338"/>
      <c r="N26" s="344">
        <f t="shared" si="27"/>
        <v>0</v>
      </c>
      <c r="O26" s="332"/>
      <c r="P26" s="344">
        <f t="shared" si="28"/>
        <v>0</v>
      </c>
      <c r="Q26" s="338"/>
      <c r="R26" s="344">
        <f t="shared" si="22"/>
        <v>0</v>
      </c>
      <c r="S26" s="338"/>
      <c r="T26" s="344">
        <f t="shared" si="23"/>
        <v>0</v>
      </c>
      <c r="U26" s="332"/>
      <c r="V26" s="344">
        <f t="shared" si="24"/>
        <v>0</v>
      </c>
      <c r="W26" s="338"/>
      <c r="X26" s="344">
        <f t="shared" si="25"/>
        <v>0</v>
      </c>
      <c r="Y26" s="344">
        <f t="shared" si="29"/>
        <v>0</v>
      </c>
      <c r="Z26" s="323" t="str">
        <f t="shared" si="26"/>
        <v>DÉBIL</v>
      </c>
      <c r="AA26" s="323" t="s">
        <v>376</v>
      </c>
      <c r="AB26" s="320" t="str">
        <f t="shared" si="21"/>
        <v>DÉBIL</v>
      </c>
    </row>
    <row r="27" spans="1:28" ht="15.75" hidden="1" thickBot="1" x14ac:dyDescent="0.3">
      <c r="A27" s="756"/>
      <c r="B27" s="768"/>
      <c r="C27" s="374">
        <f>'2.Identificacion_Riesgos'!G24</f>
        <v>0</v>
      </c>
      <c r="D27" s="339"/>
      <c r="E27" s="339"/>
      <c r="F27" s="304"/>
      <c r="G27" s="304"/>
      <c r="H27" s="350"/>
      <c r="I27" s="339"/>
      <c r="J27" s="339"/>
      <c r="K27" s="339"/>
      <c r="L27" s="345">
        <f>IF(K27="Asignado",15,0)</f>
        <v>0</v>
      </c>
      <c r="M27" s="339"/>
      <c r="N27" s="345">
        <f t="shared" si="27"/>
        <v>0</v>
      </c>
      <c r="O27" s="333"/>
      <c r="P27" s="345">
        <f t="shared" si="28"/>
        <v>0</v>
      </c>
      <c r="Q27" s="339"/>
      <c r="R27" s="345">
        <f t="shared" si="22"/>
        <v>0</v>
      </c>
      <c r="S27" s="339"/>
      <c r="T27" s="345">
        <f t="shared" si="23"/>
        <v>0</v>
      </c>
      <c r="U27" s="333"/>
      <c r="V27" s="345">
        <f t="shared" si="24"/>
        <v>0</v>
      </c>
      <c r="W27" s="339"/>
      <c r="X27" s="345">
        <f t="shared" si="25"/>
        <v>0</v>
      </c>
      <c r="Y27" s="345">
        <f t="shared" si="29"/>
        <v>0</v>
      </c>
      <c r="Z27" s="324" t="str">
        <f t="shared" si="26"/>
        <v>DÉBIL</v>
      </c>
      <c r="AA27" s="324" t="s">
        <v>376</v>
      </c>
      <c r="AB27" s="321" t="str">
        <f t="shared" si="21"/>
        <v>DÉBIL</v>
      </c>
    </row>
    <row r="28" spans="1:28" ht="17.45" hidden="1" customHeight="1" thickBot="1" x14ac:dyDescent="0.3">
      <c r="A28" s="758"/>
      <c r="B28" s="370"/>
      <c r="C28" s="287"/>
      <c r="D28" s="288"/>
      <c r="E28" s="288"/>
      <c r="F28" s="288"/>
      <c r="G28" s="288"/>
      <c r="H28" s="395"/>
      <c r="I28" s="289"/>
      <c r="J28" s="289"/>
      <c r="K28" s="289"/>
      <c r="L28" s="290"/>
      <c r="M28" s="291"/>
      <c r="N28" s="292"/>
      <c r="O28" s="293"/>
      <c r="P28" s="292"/>
      <c r="Q28" s="288"/>
      <c r="R28" s="290"/>
      <c r="S28" s="291"/>
      <c r="T28" s="292"/>
      <c r="U28" s="294"/>
      <c r="V28" s="292" t="s">
        <v>1</v>
      </c>
      <c r="W28" s="290">
        <f>IF(I29&gt;0,1,0)</f>
        <v>1</v>
      </c>
      <c r="X28" s="292">
        <f>ROUNDDOWN(Y28,0)</f>
        <v>100</v>
      </c>
      <c r="Y28" s="292">
        <f>AVERAGEIF(I23:I27,"SI",Y23:Y27)</f>
        <v>100</v>
      </c>
      <c r="Z28" s="295" t="str">
        <f t="shared" si="10"/>
        <v>FUERTE</v>
      </c>
      <c r="AA28" s="295" t="s">
        <v>376</v>
      </c>
      <c r="AB28" s="296" t="str">
        <f t="shared" si="21"/>
        <v>DÉBIL</v>
      </c>
    </row>
    <row r="29" spans="1:28" ht="20.100000000000001" hidden="1" customHeight="1" thickBot="1" x14ac:dyDescent="0.3">
      <c r="A29" s="759"/>
      <c r="B29" s="371"/>
      <c r="C29" s="183"/>
      <c r="D29" s="184">
        <f>COUNTA(D23:D27)</f>
        <v>3</v>
      </c>
      <c r="E29" s="184"/>
      <c r="F29" s="191"/>
      <c r="G29" s="191"/>
      <c r="H29" s="396"/>
      <c r="I29" s="185">
        <f>COUNTIF(I22:I27,"SI")</f>
        <v>1</v>
      </c>
      <c r="J29" s="185">
        <f>COUNTIF(J23:J28,"SI")</f>
        <v>3</v>
      </c>
      <c r="K29" s="192"/>
      <c r="L29" s="192"/>
      <c r="M29" s="193"/>
      <c r="N29" s="192"/>
      <c r="O29" s="194"/>
      <c r="P29" s="192"/>
      <c r="Q29" s="191"/>
      <c r="R29" s="192"/>
      <c r="S29" s="193"/>
      <c r="T29" s="192"/>
      <c r="U29" s="195"/>
      <c r="V29" s="185" t="s">
        <v>27</v>
      </c>
      <c r="W29" s="185">
        <f>IF(J29&gt;0,1,0)</f>
        <v>1</v>
      </c>
      <c r="X29" s="185">
        <f>ROUNDDOWN(Y29,0)</f>
        <v>86</v>
      </c>
      <c r="Y29" s="185">
        <f>AVERAGEIF(J23:J27,"SI",Y23:Y27)</f>
        <v>86.666666666666671</v>
      </c>
      <c r="Z29" s="189" t="str">
        <f t="shared" si="10"/>
        <v>MODERADO</v>
      </c>
      <c r="AA29" s="280" t="s">
        <v>376</v>
      </c>
      <c r="AB29" s="286" t="str">
        <f t="shared" si="21"/>
        <v>DÉBIL</v>
      </c>
    </row>
    <row r="30" spans="1:28" ht="177" customHeight="1" thickBot="1" x14ac:dyDescent="0.3">
      <c r="A30" s="757" t="s">
        <v>144</v>
      </c>
      <c r="B30" s="769" t="str">
        <f>'2.Identificacion_Riesgos'!E25</f>
        <v>Insatisfacción de usuarios de servicios tecnologicos por la no atención oportuna de requerimientos</v>
      </c>
      <c r="C30" s="373" t="str">
        <f>'2.Identificacion_Riesgos'!G25</f>
        <v>1. Falta de apropiación del procedimiento de soporte tecnico y manual de la herramienta de la mesa de servicios</v>
      </c>
      <c r="D30" s="297" t="str">
        <f>VLOOKUP($E30,'Controles ISO 27001'!$A$2:$C$36,3,FALSE)</f>
        <v>C17</v>
      </c>
      <c r="E30" s="298" t="s">
        <v>558</v>
      </c>
      <c r="F30" s="299" t="str">
        <f>VLOOKUP(E30,'Controles ISO 27001'!$A$2:$B$36,2,FALSE)</f>
        <v>Asegurar las operaciones correctas y seguras de las instalaciones de procesamiento de información.</v>
      </c>
      <c r="G30" s="299" t="s">
        <v>705</v>
      </c>
      <c r="H30" s="274" t="s">
        <v>706</v>
      </c>
      <c r="I30" s="8" t="s">
        <v>56</v>
      </c>
      <c r="J30" s="8" t="s">
        <v>54</v>
      </c>
      <c r="K30" s="8" t="s">
        <v>304</v>
      </c>
      <c r="L30" s="283">
        <f>IF(K30="Asignado",15,0)</f>
        <v>15</v>
      </c>
      <c r="M30" s="8" t="s">
        <v>377</v>
      </c>
      <c r="N30" s="283">
        <f>IF(M30="Adecuado",15,0)</f>
        <v>15</v>
      </c>
      <c r="O30" s="73" t="s">
        <v>308</v>
      </c>
      <c r="P30" s="283">
        <f>IF(O30="Oportuna",15,0)</f>
        <v>15</v>
      </c>
      <c r="Q30" s="8" t="s">
        <v>379</v>
      </c>
      <c r="R30" s="283">
        <f t="shared" ref="R30:R34" si="30">IF(Q30="Preventivo",15,0)</f>
        <v>15</v>
      </c>
      <c r="S30" s="8" t="s">
        <v>316</v>
      </c>
      <c r="T30" s="283">
        <f t="shared" ref="T30:T34" si="31">IF(S30="Confiable",15,0)</f>
        <v>15</v>
      </c>
      <c r="U30" s="73" t="s">
        <v>318</v>
      </c>
      <c r="V30" s="283">
        <f t="shared" ref="V30:V34" si="32">IF(U30="Se investigan y resuelven oportunamente",15,0)</f>
        <v>15</v>
      </c>
      <c r="W30" s="8" t="s">
        <v>321</v>
      </c>
      <c r="X30" s="283">
        <f t="shared" ref="X30:X34" si="33">IF(W30="Completa",10,IF(W30="Incompleta ",5,IF(W30="No existente",0,0)))</f>
        <v>10</v>
      </c>
      <c r="Y30" s="283">
        <f>SUM(L30,N30,P30,R30,T30,V30,X30)</f>
        <v>100</v>
      </c>
      <c r="Z30" s="322" t="str">
        <f t="shared" ref="Z30:Z34" si="34">IF(Y30&lt;=69,"DÉBIL",IF(AND(Y30&gt;69,Y30&lt;=89),"MODERADO",IF(Y30&gt;89,"FUERTE","X")))</f>
        <v>FUERTE</v>
      </c>
      <c r="AA30" s="279" t="s">
        <v>375</v>
      </c>
      <c r="AB30" s="167" t="str">
        <f t="shared" si="21"/>
        <v>FUERTE</v>
      </c>
    </row>
    <row r="31" spans="1:28" ht="15.75" hidden="1" thickBot="1" x14ac:dyDescent="0.3">
      <c r="A31" s="758"/>
      <c r="B31" s="770"/>
      <c r="C31" s="373">
        <f>'2.Identificacion_Riesgos'!G26</f>
        <v>0</v>
      </c>
      <c r="D31" s="275"/>
      <c r="E31" s="274"/>
      <c r="F31" s="273"/>
      <c r="I31" s="9"/>
      <c r="J31" s="9"/>
      <c r="K31" s="9"/>
      <c r="L31" s="284">
        <f>IF(K31="Asignado",15,0)</f>
        <v>0</v>
      </c>
      <c r="M31" s="9"/>
      <c r="N31" s="284">
        <f t="shared" ref="N31:N34" si="35">IF(M31="Adecuado",15,0)</f>
        <v>0</v>
      </c>
      <c r="O31" s="11"/>
      <c r="P31" s="284">
        <f t="shared" ref="P31:P34" si="36">IF(O31="Oportuna",15,0)</f>
        <v>0</v>
      </c>
      <c r="Q31" s="9"/>
      <c r="R31" s="284">
        <f t="shared" si="30"/>
        <v>0</v>
      </c>
      <c r="S31" s="9"/>
      <c r="T31" s="284">
        <f t="shared" si="31"/>
        <v>0</v>
      </c>
      <c r="U31" s="11"/>
      <c r="V31" s="284">
        <f t="shared" si="32"/>
        <v>0</v>
      </c>
      <c r="W31" s="9"/>
      <c r="X31" s="284">
        <f t="shared" si="33"/>
        <v>0</v>
      </c>
      <c r="Y31" s="284">
        <f t="shared" ref="Y31:Y34" si="37">SUM(L31,N31,P31,R31,T31,V31,X31)</f>
        <v>0</v>
      </c>
      <c r="Z31" s="322" t="str">
        <f t="shared" si="34"/>
        <v>DÉBIL</v>
      </c>
      <c r="AA31" s="279" t="s">
        <v>376</v>
      </c>
      <c r="AB31" s="167" t="str">
        <f t="shared" si="21"/>
        <v>DÉBIL</v>
      </c>
    </row>
    <row r="32" spans="1:28" ht="15.75" hidden="1" thickBot="1" x14ac:dyDescent="0.3">
      <c r="A32" s="758"/>
      <c r="B32" s="770"/>
      <c r="C32" s="373">
        <f>'2.Identificacion_Riesgos'!G27</f>
        <v>0</v>
      </c>
      <c r="D32" s="275"/>
      <c r="E32" s="274"/>
      <c r="F32" s="273"/>
      <c r="G32" s="18"/>
      <c r="H32" s="349"/>
      <c r="I32" s="9"/>
      <c r="J32" s="9"/>
      <c r="K32" s="9"/>
      <c r="L32" s="344">
        <f>IF(K32="Asignado",15,0)</f>
        <v>0</v>
      </c>
      <c r="M32" s="9"/>
      <c r="N32" s="284">
        <f t="shared" si="35"/>
        <v>0</v>
      </c>
      <c r="O32" s="11"/>
      <c r="P32" s="284">
        <f t="shared" si="36"/>
        <v>0</v>
      </c>
      <c r="Q32" s="9"/>
      <c r="R32" s="284">
        <f t="shared" si="30"/>
        <v>0</v>
      </c>
      <c r="S32" s="9"/>
      <c r="T32" s="284">
        <f t="shared" si="31"/>
        <v>0</v>
      </c>
      <c r="U32" s="11"/>
      <c r="V32" s="284">
        <f t="shared" si="32"/>
        <v>0</v>
      </c>
      <c r="W32" s="9"/>
      <c r="X32" s="284">
        <f t="shared" si="33"/>
        <v>0</v>
      </c>
      <c r="Y32" s="284">
        <f t="shared" si="37"/>
        <v>0</v>
      </c>
      <c r="Z32" s="322" t="str">
        <f t="shared" si="34"/>
        <v>DÉBIL</v>
      </c>
      <c r="AA32" s="279" t="s">
        <v>376</v>
      </c>
      <c r="AB32" s="167" t="str">
        <f t="shared" si="21"/>
        <v>DÉBIL</v>
      </c>
    </row>
    <row r="33" spans="1:28" ht="15.75" hidden="1" thickBot="1" x14ac:dyDescent="0.3">
      <c r="A33" s="758"/>
      <c r="B33" s="770"/>
      <c r="C33" s="373">
        <f>'2.Identificacion_Riesgos'!G28</f>
        <v>0</v>
      </c>
      <c r="D33" s="275"/>
      <c r="E33" s="274"/>
      <c r="F33" s="273"/>
      <c r="G33" s="18"/>
      <c r="H33" s="349"/>
      <c r="I33" s="9"/>
      <c r="J33" s="9"/>
      <c r="K33" s="9"/>
      <c r="L33" s="284">
        <f>IF(K33="Asignado",15,0)</f>
        <v>0</v>
      </c>
      <c r="M33" s="9"/>
      <c r="N33" s="284">
        <f t="shared" si="35"/>
        <v>0</v>
      </c>
      <c r="O33" s="11"/>
      <c r="P33" s="284">
        <f t="shared" si="36"/>
        <v>0</v>
      </c>
      <c r="Q33" s="9"/>
      <c r="R33" s="284">
        <f t="shared" si="30"/>
        <v>0</v>
      </c>
      <c r="S33" s="9"/>
      <c r="T33" s="284">
        <f t="shared" si="31"/>
        <v>0</v>
      </c>
      <c r="U33" s="11"/>
      <c r="V33" s="284">
        <f t="shared" si="32"/>
        <v>0</v>
      </c>
      <c r="W33" s="9"/>
      <c r="X33" s="284">
        <f t="shared" si="33"/>
        <v>0</v>
      </c>
      <c r="Y33" s="284">
        <f t="shared" si="37"/>
        <v>0</v>
      </c>
      <c r="Z33" s="322" t="str">
        <f t="shared" si="34"/>
        <v>DÉBIL</v>
      </c>
      <c r="AA33" s="279" t="s">
        <v>376</v>
      </c>
      <c r="AB33" s="167" t="str">
        <f t="shared" si="21"/>
        <v>DÉBIL</v>
      </c>
    </row>
    <row r="34" spans="1:28" ht="15.75" hidden="1" thickBot="1" x14ac:dyDescent="0.3">
      <c r="A34" s="758"/>
      <c r="B34" s="771"/>
      <c r="C34" s="374">
        <f>'2.Identificacion_Riesgos'!G29</f>
        <v>0</v>
      </c>
      <c r="D34" s="301"/>
      <c r="E34" s="302"/>
      <c r="F34" s="303"/>
      <c r="G34" s="304"/>
      <c r="H34" s="350"/>
      <c r="I34" s="10"/>
      <c r="J34" s="10"/>
      <c r="K34" s="10"/>
      <c r="L34" s="285">
        <f>IF(K34="Asignado",15,0)</f>
        <v>0</v>
      </c>
      <c r="M34" s="10"/>
      <c r="N34" s="285">
        <f t="shared" si="35"/>
        <v>0</v>
      </c>
      <c r="O34" s="305"/>
      <c r="P34" s="285">
        <f t="shared" si="36"/>
        <v>0</v>
      </c>
      <c r="Q34" s="10"/>
      <c r="R34" s="285">
        <f t="shared" si="30"/>
        <v>0</v>
      </c>
      <c r="S34" s="10"/>
      <c r="T34" s="285">
        <f t="shared" si="31"/>
        <v>0</v>
      </c>
      <c r="U34" s="305"/>
      <c r="V34" s="285">
        <f t="shared" si="32"/>
        <v>0</v>
      </c>
      <c r="W34" s="10"/>
      <c r="X34" s="285">
        <f t="shared" si="33"/>
        <v>0</v>
      </c>
      <c r="Y34" s="284">
        <f t="shared" si="37"/>
        <v>0</v>
      </c>
      <c r="Z34" s="322" t="str">
        <f t="shared" si="34"/>
        <v>DÉBIL</v>
      </c>
      <c r="AA34" s="306" t="s">
        <v>376</v>
      </c>
      <c r="AB34" s="307" t="str">
        <f t="shared" si="21"/>
        <v>DÉBIL</v>
      </c>
    </row>
    <row r="35" spans="1:28" ht="18" hidden="1" customHeight="1" thickBot="1" x14ac:dyDescent="0.3">
      <c r="A35" s="758"/>
      <c r="B35" s="370"/>
      <c r="C35" s="287"/>
      <c r="D35" s="288"/>
      <c r="E35" s="288"/>
      <c r="F35" s="288"/>
      <c r="G35" s="288"/>
      <c r="H35" s="395"/>
      <c r="I35" s="289"/>
      <c r="J35" s="289"/>
      <c r="K35" s="289"/>
      <c r="L35" s="290"/>
      <c r="M35" s="291"/>
      <c r="N35" s="292"/>
      <c r="O35" s="293"/>
      <c r="P35" s="292"/>
      <c r="Q35" s="288"/>
      <c r="R35" s="290"/>
      <c r="S35" s="291"/>
      <c r="T35" s="292"/>
      <c r="U35" s="294"/>
      <c r="V35" s="292" t="s">
        <v>1</v>
      </c>
      <c r="W35" s="290">
        <f>IF(I36&gt;0,1,0)</f>
        <v>0</v>
      </c>
      <c r="X35" s="292" t="e">
        <f>ROUNDDOWN(Y35,0)</f>
        <v>#DIV/0!</v>
      </c>
      <c r="Y35" s="292" t="e">
        <f>AVERAGEIF(I30:I34,"SI",Y30:Y34)</f>
        <v>#DIV/0!</v>
      </c>
      <c r="Z35" s="295" t="e">
        <f t="shared" si="10"/>
        <v>#DIV/0!</v>
      </c>
      <c r="AA35" s="295" t="s">
        <v>376</v>
      </c>
      <c r="AB35" s="296" t="e">
        <f t="shared" si="21"/>
        <v>#DIV/0!</v>
      </c>
    </row>
    <row r="36" spans="1:28" ht="24" hidden="1" customHeight="1" thickBot="1" x14ac:dyDescent="0.3">
      <c r="A36" s="759"/>
      <c r="B36" s="371"/>
      <c r="C36" s="183"/>
      <c r="D36" s="184">
        <f>COUNTA(D30:D34)</f>
        <v>1</v>
      </c>
      <c r="E36" s="184"/>
      <c r="F36" s="191"/>
      <c r="G36" s="191"/>
      <c r="H36" s="396"/>
      <c r="I36" s="185">
        <f>COUNTIF(I29:I34,"SI")</f>
        <v>0</v>
      </c>
      <c r="J36" s="185">
        <f>COUNTIF(J30:J35,"SI")</f>
        <v>1</v>
      </c>
      <c r="K36" s="192"/>
      <c r="L36" s="192"/>
      <c r="M36" s="193"/>
      <c r="N36" s="192"/>
      <c r="O36" s="194"/>
      <c r="P36" s="192"/>
      <c r="Q36" s="191"/>
      <c r="R36" s="192"/>
      <c r="S36" s="193"/>
      <c r="T36" s="192"/>
      <c r="U36" s="195"/>
      <c r="V36" s="185" t="s">
        <v>27</v>
      </c>
      <c r="W36" s="185">
        <f>IF(J36&gt;0,1,0)</f>
        <v>1</v>
      </c>
      <c r="X36" s="185">
        <f>ROUNDDOWN(Y36,0)</f>
        <v>100</v>
      </c>
      <c r="Y36" s="185">
        <f>AVERAGEIF(J30:J34,"SI",Y30:Y34)</f>
        <v>100</v>
      </c>
      <c r="Z36" s="189" t="str">
        <f t="shared" si="10"/>
        <v>FUERTE</v>
      </c>
      <c r="AA36" s="280" t="s">
        <v>376</v>
      </c>
      <c r="AB36" s="286" t="str">
        <f t="shared" si="21"/>
        <v>DÉBIL</v>
      </c>
    </row>
    <row r="37" spans="1:28" ht="157.5" customHeight="1" x14ac:dyDescent="0.25">
      <c r="A37" s="755" t="s">
        <v>146</v>
      </c>
      <c r="B37" s="766" t="str">
        <f>'2.Identificacion_Riesgos'!E30</f>
        <v>Perdida de confidencialidad, integridad y disponibilidad de los activos de información en beneficio propio o de terceros por  accesos indebidos o no autorizados de las bases de datos gestionadas por el GIS</v>
      </c>
      <c r="C37" s="372" t="str">
        <f>'2.Identificacion_Riesgos'!G30</f>
        <v>1. Falta de gestión en el control de accesos a las bases de datos.</v>
      </c>
      <c r="D37" s="297" t="str">
        <f>VLOOKUP($E37,'Controles ISO 27001'!$A$2:$C$36,3,FALSE)</f>
        <v>C13</v>
      </c>
      <c r="E37" s="298" t="s">
        <v>551</v>
      </c>
      <c r="F37" s="299" t="str">
        <f>VLOOKUP(E37,'Controles ISO 27001'!$A$2:$B$36,2,FALSE)</f>
        <v>Evitar el acceso no autorizado a sistemas y aplicaciones.</v>
      </c>
      <c r="G37" s="299" t="s">
        <v>709</v>
      </c>
      <c r="H37" s="298" t="s">
        <v>646</v>
      </c>
      <c r="I37" s="337" t="s">
        <v>56</v>
      </c>
      <c r="J37" s="337" t="s">
        <v>54</v>
      </c>
      <c r="K37" s="337" t="s">
        <v>304</v>
      </c>
      <c r="L37" s="343">
        <f>IF(K37="Asignado",15,0)</f>
        <v>15</v>
      </c>
      <c r="M37" s="337" t="s">
        <v>377</v>
      </c>
      <c r="N37" s="343">
        <f t="shared" ref="N37:N41" si="38">IF(M37="Adecuado",15,0)</f>
        <v>15</v>
      </c>
      <c r="O37" s="331" t="s">
        <v>308</v>
      </c>
      <c r="P37" s="343">
        <f>IF(O37="Oportuna",15,0)</f>
        <v>15</v>
      </c>
      <c r="Q37" s="337" t="s">
        <v>379</v>
      </c>
      <c r="R37" s="343">
        <f t="shared" ref="R37:R41" si="39">IF(Q37="Preventivo",15,0)</f>
        <v>15</v>
      </c>
      <c r="S37" s="337" t="s">
        <v>316</v>
      </c>
      <c r="T37" s="343">
        <f t="shared" ref="T37:T41" si="40">IF(S37="Confiable",15,0)</f>
        <v>15</v>
      </c>
      <c r="U37" s="331" t="s">
        <v>318</v>
      </c>
      <c r="V37" s="343">
        <f t="shared" ref="V37:V41" si="41">IF(U37="Se investigan y resuelven oportunamente",15,0)</f>
        <v>15</v>
      </c>
      <c r="W37" s="337" t="s">
        <v>321</v>
      </c>
      <c r="X37" s="343">
        <f t="shared" ref="X37:X41" si="42">IF(W37="Completa",10,IF(W37="Incompleta ",5,IF(W37="No existente",0,0)))</f>
        <v>10</v>
      </c>
      <c r="Y37" s="343">
        <f>SUM(L37,N37,P37,R37,T37,V37,X37)</f>
        <v>100</v>
      </c>
      <c r="Z37" s="322" t="str">
        <f t="shared" ref="Z37:Z41" si="43">IF(Y37&lt;=69,"DÉBIL",IF(AND(Y37&gt;69,Y37&lt;=89),"MODERADO",IF(Y37&gt;89,"FUERTE","X")))</f>
        <v>FUERTE</v>
      </c>
      <c r="AA37" s="322" t="s">
        <v>375</v>
      </c>
      <c r="AB37" s="167" t="str">
        <f t="shared" si="21"/>
        <v>FUERTE</v>
      </c>
    </row>
    <row r="38" spans="1:28" ht="154.69999999999999" customHeight="1" x14ac:dyDescent="0.25">
      <c r="A38" s="756"/>
      <c r="B38" s="767"/>
      <c r="C38" s="373" t="str">
        <f>'2.Identificacion_Riesgos'!G31</f>
        <v>2. Desconocimiento de politicas, lineamientos, procedimientos e instructivos de seguridad de la información y de la normativa nacional vigente.</v>
      </c>
      <c r="D38" s="275" t="str">
        <f>VLOOKUP($E38,'Controles ISO 27001'!$A$2:$C$36,3,FALSE)</f>
        <v>C35</v>
      </c>
      <c r="E38" s="274" t="s">
        <v>591</v>
      </c>
      <c r="F38" s="273" t="str">
        <f>VLOOKUP(E38,'Controles ISO 27001'!$A$2:$B$36,2,FALSE)</f>
        <v>Asegurar que la seguridad de la información se implemente y opere de acuerdo con las políticas y procedimientos organizacionales.</v>
      </c>
      <c r="G38" s="273" t="s">
        <v>714</v>
      </c>
      <c r="H38" s="274" t="s">
        <v>687</v>
      </c>
      <c r="I38" s="338" t="s">
        <v>54</v>
      </c>
      <c r="J38" s="338" t="s">
        <v>54</v>
      </c>
      <c r="K38" s="338" t="s">
        <v>304</v>
      </c>
      <c r="L38" s="344">
        <f>IF(K38="Asignado",15,0)</f>
        <v>15</v>
      </c>
      <c r="M38" s="338" t="s">
        <v>377</v>
      </c>
      <c r="N38" s="344">
        <f t="shared" si="38"/>
        <v>15</v>
      </c>
      <c r="O38" s="332" t="s">
        <v>308</v>
      </c>
      <c r="P38" s="344">
        <f t="shared" ref="P38:P41" si="44">IF(O38="Oportuna",15,0)</f>
        <v>15</v>
      </c>
      <c r="Q38" s="338" t="s">
        <v>380</v>
      </c>
      <c r="R38" s="344">
        <f t="shared" si="39"/>
        <v>0</v>
      </c>
      <c r="S38" s="338" t="s">
        <v>316</v>
      </c>
      <c r="T38" s="344">
        <f t="shared" si="40"/>
        <v>15</v>
      </c>
      <c r="U38" s="332" t="s">
        <v>318</v>
      </c>
      <c r="V38" s="344">
        <f t="shared" si="41"/>
        <v>15</v>
      </c>
      <c r="W38" s="338" t="s">
        <v>322</v>
      </c>
      <c r="X38" s="344">
        <f t="shared" si="42"/>
        <v>5</v>
      </c>
      <c r="Y38" s="344">
        <f t="shared" ref="Y38:Y41" si="45">SUM(L38,N38,P38,R38,T38,V38,X38)</f>
        <v>80</v>
      </c>
      <c r="Z38" s="323" t="str">
        <f t="shared" si="43"/>
        <v>MODERADO</v>
      </c>
      <c r="AA38" s="323" t="s">
        <v>375</v>
      </c>
      <c r="AB38" s="320" t="str">
        <f t="shared" si="21"/>
        <v>MODERADO</v>
      </c>
    </row>
    <row r="39" spans="1:28" hidden="1" x14ac:dyDescent="0.25">
      <c r="A39" s="756"/>
      <c r="B39" s="767"/>
      <c r="C39" s="373">
        <f>'2.Identificacion_Riesgos'!G32</f>
        <v>0</v>
      </c>
      <c r="D39" s="275"/>
      <c r="E39" s="274"/>
      <c r="F39" s="273"/>
      <c r="G39" s="146"/>
      <c r="H39" s="143"/>
      <c r="I39" s="338"/>
      <c r="J39" s="338"/>
      <c r="K39" s="338"/>
      <c r="L39" s="344">
        <f>IF(K39="Asignado",15,0)</f>
        <v>0</v>
      </c>
      <c r="M39" s="338"/>
      <c r="N39" s="344">
        <f t="shared" si="38"/>
        <v>0</v>
      </c>
      <c r="O39" s="332"/>
      <c r="P39" s="344">
        <f t="shared" si="44"/>
        <v>0</v>
      </c>
      <c r="Q39" s="338"/>
      <c r="R39" s="344">
        <f t="shared" si="39"/>
        <v>0</v>
      </c>
      <c r="S39" s="338"/>
      <c r="T39" s="344">
        <f t="shared" si="40"/>
        <v>0</v>
      </c>
      <c r="U39" s="332"/>
      <c r="V39" s="344">
        <f t="shared" si="41"/>
        <v>0</v>
      </c>
      <c r="W39" s="338"/>
      <c r="X39" s="344">
        <f t="shared" si="42"/>
        <v>0</v>
      </c>
      <c r="Y39" s="344">
        <f t="shared" si="45"/>
        <v>0</v>
      </c>
      <c r="Z39" s="323" t="str">
        <f t="shared" si="43"/>
        <v>DÉBIL</v>
      </c>
      <c r="AA39" s="323" t="s">
        <v>376</v>
      </c>
      <c r="AB39" s="320" t="str">
        <f t="shared" si="21"/>
        <v>DÉBIL</v>
      </c>
    </row>
    <row r="40" spans="1:28" hidden="1" x14ac:dyDescent="0.25">
      <c r="A40" s="756"/>
      <c r="B40" s="767"/>
      <c r="C40" s="373">
        <f>'2.Identificacion_Riesgos'!G33</f>
        <v>0</v>
      </c>
      <c r="D40" s="338"/>
      <c r="E40" s="338"/>
      <c r="F40" s="18"/>
      <c r="G40" s="18"/>
      <c r="H40" s="349"/>
      <c r="I40" s="338"/>
      <c r="J40" s="338"/>
      <c r="K40" s="338"/>
      <c r="L40" s="344">
        <f>IF(K40="Asignado",15,0)</f>
        <v>0</v>
      </c>
      <c r="M40" s="338"/>
      <c r="N40" s="344">
        <f t="shared" si="38"/>
        <v>0</v>
      </c>
      <c r="O40" s="332"/>
      <c r="P40" s="344">
        <f t="shared" si="44"/>
        <v>0</v>
      </c>
      <c r="Q40" s="338"/>
      <c r="R40" s="344">
        <f t="shared" si="39"/>
        <v>0</v>
      </c>
      <c r="S40" s="338"/>
      <c r="T40" s="344">
        <f t="shared" si="40"/>
        <v>0</v>
      </c>
      <c r="U40" s="332"/>
      <c r="V40" s="344">
        <f t="shared" si="41"/>
        <v>0</v>
      </c>
      <c r="W40" s="338"/>
      <c r="X40" s="344">
        <f t="shared" si="42"/>
        <v>0</v>
      </c>
      <c r="Y40" s="344">
        <f t="shared" si="45"/>
        <v>0</v>
      </c>
      <c r="Z40" s="323" t="str">
        <f t="shared" si="43"/>
        <v>DÉBIL</v>
      </c>
      <c r="AA40" s="323" t="s">
        <v>376</v>
      </c>
      <c r="AB40" s="320" t="str">
        <f t="shared" si="21"/>
        <v>DÉBIL</v>
      </c>
    </row>
    <row r="41" spans="1:28" ht="15.75" hidden="1" thickBot="1" x14ac:dyDescent="0.3">
      <c r="A41" s="756"/>
      <c r="B41" s="768"/>
      <c r="C41" s="374">
        <f>'2.Identificacion_Riesgos'!G34</f>
        <v>0</v>
      </c>
      <c r="D41" s="339"/>
      <c r="E41" s="339"/>
      <c r="F41" s="304"/>
      <c r="G41" s="304"/>
      <c r="H41" s="350"/>
      <c r="I41" s="339"/>
      <c r="J41" s="339"/>
      <c r="K41" s="339"/>
      <c r="L41" s="345">
        <f>IF(K41="Asignado",15,0)</f>
        <v>0</v>
      </c>
      <c r="M41" s="339"/>
      <c r="N41" s="345">
        <f t="shared" si="38"/>
        <v>0</v>
      </c>
      <c r="O41" s="333"/>
      <c r="P41" s="345">
        <f t="shared" si="44"/>
        <v>0</v>
      </c>
      <c r="Q41" s="339"/>
      <c r="R41" s="345">
        <f t="shared" si="39"/>
        <v>0</v>
      </c>
      <c r="S41" s="339"/>
      <c r="T41" s="345">
        <f t="shared" si="40"/>
        <v>0</v>
      </c>
      <c r="U41" s="333"/>
      <c r="V41" s="345">
        <f t="shared" si="41"/>
        <v>0</v>
      </c>
      <c r="W41" s="339"/>
      <c r="X41" s="345">
        <f t="shared" si="42"/>
        <v>0</v>
      </c>
      <c r="Y41" s="345">
        <f t="shared" si="45"/>
        <v>0</v>
      </c>
      <c r="Z41" s="324" t="str">
        <f t="shared" si="43"/>
        <v>DÉBIL</v>
      </c>
      <c r="AA41" s="324" t="s">
        <v>376</v>
      </c>
      <c r="AB41" s="321" t="str">
        <f t="shared" si="21"/>
        <v>DÉBIL</v>
      </c>
    </row>
    <row r="42" spans="1:28" ht="17.25" hidden="1" customHeight="1" thickBot="1" x14ac:dyDescent="0.3">
      <c r="A42" s="758"/>
      <c r="B42" s="370"/>
      <c r="C42" s="287"/>
      <c r="D42" s="288"/>
      <c r="E42" s="288"/>
      <c r="F42" s="288"/>
      <c r="G42" s="288"/>
      <c r="H42" s="395"/>
      <c r="I42" s="291"/>
      <c r="J42" s="291"/>
      <c r="K42" s="291"/>
      <c r="L42" s="290"/>
      <c r="M42" s="291"/>
      <c r="N42" s="292"/>
      <c r="O42" s="294"/>
      <c r="P42" s="292"/>
      <c r="Q42" s="288"/>
      <c r="R42" s="290"/>
      <c r="S42" s="291"/>
      <c r="T42" s="292"/>
      <c r="U42" s="294"/>
      <c r="V42" s="292" t="s">
        <v>1</v>
      </c>
      <c r="W42" s="290">
        <f>IF(I43&gt;0,1,0)</f>
        <v>1</v>
      </c>
      <c r="X42" s="292">
        <f>ROUNDDOWN(Y42,0)</f>
        <v>80</v>
      </c>
      <c r="Y42" s="292">
        <f>AVERAGEIF(I37:I41,"SI",Y37:Y41)</f>
        <v>80</v>
      </c>
      <c r="Z42" s="295" t="str">
        <f t="shared" si="10"/>
        <v>DÉBIL</v>
      </c>
      <c r="AA42" s="295" t="s">
        <v>376</v>
      </c>
      <c r="AB42" s="296" t="str">
        <f t="shared" si="21"/>
        <v>DÉBIL</v>
      </c>
    </row>
    <row r="43" spans="1:28" ht="17.25" hidden="1" customHeight="1" thickBot="1" x14ac:dyDescent="0.3">
      <c r="A43" s="759"/>
      <c r="B43" s="371"/>
      <c r="C43" s="183"/>
      <c r="D43" s="184">
        <f>COUNTA(D37:D41)</f>
        <v>2</v>
      </c>
      <c r="E43" s="184"/>
      <c r="F43" s="191"/>
      <c r="G43" s="191"/>
      <c r="H43" s="396"/>
      <c r="I43" s="185">
        <f>COUNTIF(I36:I41,"SI")</f>
        <v>1</v>
      </c>
      <c r="J43" s="185">
        <f>COUNTIF(J37:J42,"SI")</f>
        <v>2</v>
      </c>
      <c r="K43" s="193"/>
      <c r="L43" s="192"/>
      <c r="M43" s="193"/>
      <c r="N43" s="192"/>
      <c r="O43" s="195"/>
      <c r="P43" s="192"/>
      <c r="Q43" s="191"/>
      <c r="R43" s="192"/>
      <c r="S43" s="193"/>
      <c r="T43" s="192"/>
      <c r="U43" s="195"/>
      <c r="V43" s="185" t="s">
        <v>27</v>
      </c>
      <c r="W43" s="185">
        <f>IF(J43&gt;0,1,0)</f>
        <v>1</v>
      </c>
      <c r="X43" s="185">
        <f>ROUNDDOWN(Y43,0)</f>
        <v>90</v>
      </c>
      <c r="Y43" s="185">
        <f>AVERAGEIF(J37:J41,"SI",Y37:Y41)</f>
        <v>90</v>
      </c>
      <c r="Z43" s="189" t="str">
        <f t="shared" si="10"/>
        <v>MODERADO</v>
      </c>
      <c r="AA43" s="279" t="s">
        <v>376</v>
      </c>
      <c r="AB43" s="167" t="str">
        <f t="shared" si="21"/>
        <v>DÉBIL</v>
      </c>
    </row>
    <row r="44" spans="1:28" s="3" customFormat="1" hidden="1" x14ac:dyDescent="0.25">
      <c r="A44" s="751"/>
      <c r="B44" s="749">
        <f>'2.Identificacion_Riesgos'!E35</f>
        <v>0</v>
      </c>
      <c r="C44" s="76">
        <f>'2.Identificacion_Riesgos'!G35</f>
        <v>0</v>
      </c>
      <c r="D44" s="8"/>
      <c r="E44" s="8"/>
      <c r="F44" s="16"/>
      <c r="G44" s="16"/>
      <c r="H44" s="298"/>
      <c r="I44" s="8"/>
      <c r="J44" s="8"/>
      <c r="K44" s="8"/>
      <c r="L44" s="180"/>
      <c r="M44" s="8"/>
      <c r="N44" s="180"/>
      <c r="O44" s="73"/>
      <c r="P44" s="180"/>
      <c r="Q44" s="8"/>
      <c r="R44" s="180"/>
      <c r="S44" s="8"/>
      <c r="T44" s="180"/>
      <c r="U44" s="73"/>
      <c r="V44" s="180"/>
      <c r="W44" s="8"/>
      <c r="X44" s="180"/>
      <c r="Y44" s="180"/>
      <c r="Z44" s="166"/>
      <c r="AA44" s="166"/>
      <c r="AB44" s="167"/>
    </row>
    <row r="45" spans="1:28" s="3" customFormat="1" hidden="1" x14ac:dyDescent="0.25">
      <c r="A45" s="752"/>
      <c r="B45" s="750"/>
      <c r="C45" s="75">
        <f>'2.Identificacion_Riesgos'!G36</f>
        <v>0</v>
      </c>
      <c r="D45" s="9"/>
      <c r="E45" s="9"/>
      <c r="F45" s="17"/>
      <c r="G45" s="17"/>
      <c r="H45" s="274"/>
      <c r="I45" s="9"/>
      <c r="J45" s="9"/>
      <c r="K45" s="9"/>
      <c r="L45" s="181"/>
      <c r="M45" s="9"/>
      <c r="N45" s="181"/>
      <c r="O45" s="11"/>
      <c r="P45" s="181"/>
      <c r="Q45" s="9"/>
      <c r="R45" s="181"/>
      <c r="S45" s="9"/>
      <c r="T45" s="181"/>
      <c r="U45" s="11"/>
      <c r="V45" s="181"/>
      <c r="W45" s="9"/>
      <c r="X45" s="181"/>
      <c r="Y45" s="181"/>
      <c r="Z45" s="141"/>
      <c r="AA45" s="141"/>
      <c r="AB45" s="168"/>
    </row>
    <row r="46" spans="1:28" s="3" customFormat="1" hidden="1" x14ac:dyDescent="0.25">
      <c r="A46" s="752"/>
      <c r="B46" s="750"/>
      <c r="C46" s="75">
        <f>'2.Identificacion_Riesgos'!G37</f>
        <v>0</v>
      </c>
      <c r="D46" s="9"/>
      <c r="E46" s="9"/>
      <c r="F46" s="17"/>
      <c r="G46" s="17"/>
      <c r="H46" s="274"/>
      <c r="I46" s="9"/>
      <c r="J46" s="9"/>
      <c r="K46" s="9"/>
      <c r="L46" s="181"/>
      <c r="M46" s="9"/>
      <c r="N46" s="181"/>
      <c r="O46" s="11"/>
      <c r="P46" s="181"/>
      <c r="Q46" s="9"/>
      <c r="R46" s="181"/>
      <c r="S46" s="9"/>
      <c r="T46" s="181"/>
      <c r="U46" s="11"/>
      <c r="V46" s="181"/>
      <c r="W46" s="9"/>
      <c r="X46" s="181"/>
      <c r="Y46" s="181"/>
      <c r="Z46" s="141"/>
      <c r="AA46" s="141"/>
      <c r="AB46" s="168"/>
    </row>
    <row r="47" spans="1:28" s="3" customFormat="1" hidden="1" x14ac:dyDescent="0.25">
      <c r="A47" s="752"/>
      <c r="B47" s="750"/>
      <c r="C47" s="75">
        <f>'2.Identificacion_Riesgos'!G38</f>
        <v>0</v>
      </c>
      <c r="D47" s="9"/>
      <c r="E47" s="9"/>
      <c r="F47" s="18"/>
      <c r="G47" s="18"/>
      <c r="H47" s="349"/>
      <c r="I47" s="9"/>
      <c r="J47" s="9"/>
      <c r="K47" s="9"/>
      <c r="L47" s="181"/>
      <c r="M47" s="9"/>
      <c r="N47" s="181"/>
      <c r="O47" s="11"/>
      <c r="P47" s="181"/>
      <c r="Q47" s="9"/>
      <c r="R47" s="181"/>
      <c r="S47" s="9"/>
      <c r="T47" s="181"/>
      <c r="U47" s="11"/>
      <c r="V47" s="181"/>
      <c r="W47" s="9"/>
      <c r="X47" s="181"/>
      <c r="Y47" s="181"/>
      <c r="Z47" s="141"/>
      <c r="AA47" s="141"/>
      <c r="AB47" s="168"/>
    </row>
    <row r="48" spans="1:28" s="3" customFormat="1" ht="15.75" hidden="1" thickBot="1" x14ac:dyDescent="0.3">
      <c r="A48" s="752"/>
      <c r="B48" s="750"/>
      <c r="C48" s="75">
        <f>'2.Identificacion_Riesgos'!G39</f>
        <v>0</v>
      </c>
      <c r="D48" s="9"/>
      <c r="E48" s="9"/>
      <c r="F48" s="18"/>
      <c r="G48" s="18"/>
      <c r="H48" s="349"/>
      <c r="I48" s="9"/>
      <c r="J48" s="9"/>
      <c r="K48" s="9"/>
      <c r="L48" s="181"/>
      <c r="M48" s="9"/>
      <c r="N48" s="181"/>
      <c r="O48" s="11"/>
      <c r="P48" s="181"/>
      <c r="Q48" s="9"/>
      <c r="R48" s="181"/>
      <c r="S48" s="9"/>
      <c r="T48" s="181"/>
      <c r="U48" s="11"/>
      <c r="V48" s="181"/>
      <c r="W48" s="9"/>
      <c r="X48" s="181"/>
      <c r="Y48" s="181"/>
      <c r="Z48" s="141"/>
      <c r="AA48" s="141"/>
      <c r="AB48" s="168"/>
    </row>
    <row r="49" spans="1:28" s="3" customFormat="1" hidden="1" x14ac:dyDescent="0.25">
      <c r="A49" s="752"/>
      <c r="B49" s="75"/>
      <c r="C49" s="75"/>
      <c r="D49" s="12"/>
      <c r="E49" s="12"/>
      <c r="F49" s="12"/>
      <c r="G49" s="12"/>
      <c r="H49" s="12"/>
      <c r="I49" s="5"/>
      <c r="J49" s="5"/>
      <c r="K49" s="5"/>
      <c r="L49" s="5"/>
      <c r="M49" s="13"/>
      <c r="N49" s="5"/>
      <c r="O49" s="74"/>
      <c r="P49" s="5"/>
      <c r="Q49" s="12"/>
      <c r="R49" s="5"/>
      <c r="S49" s="13"/>
      <c r="T49" s="5"/>
      <c r="U49" s="171"/>
      <c r="V49" s="5"/>
      <c r="W49" s="5"/>
      <c r="X49" s="5"/>
      <c r="Y49" s="5"/>
      <c r="Z49" s="141"/>
      <c r="AA49" s="141"/>
      <c r="AB49" s="168"/>
    </row>
    <row r="50" spans="1:28" s="3" customFormat="1" ht="15.75" hidden="1" thickBot="1" x14ac:dyDescent="0.3">
      <c r="A50" s="754"/>
      <c r="B50" s="183"/>
      <c r="C50" s="183"/>
      <c r="D50" s="184">
        <f>COUNTA(D44:D48)</f>
        <v>0</v>
      </c>
      <c r="E50" s="184"/>
      <c r="F50" s="184"/>
      <c r="G50" s="184"/>
      <c r="H50" s="184"/>
      <c r="I50" s="185"/>
      <c r="J50" s="185"/>
      <c r="K50" s="185"/>
      <c r="L50" s="185"/>
      <c r="M50" s="186"/>
      <c r="N50" s="185"/>
      <c r="O50" s="187"/>
      <c r="P50" s="185"/>
      <c r="Q50" s="184"/>
      <c r="R50" s="185"/>
      <c r="S50" s="186"/>
      <c r="T50" s="185"/>
      <c r="U50" s="188"/>
      <c r="V50" s="185"/>
      <c r="W50" s="185"/>
      <c r="X50" s="185"/>
      <c r="Y50" s="185"/>
      <c r="Z50" s="189"/>
      <c r="AA50" s="189"/>
      <c r="AB50" s="190"/>
    </row>
    <row r="51" spans="1:28" s="3" customFormat="1" hidden="1" x14ac:dyDescent="0.25">
      <c r="A51" s="751"/>
      <c r="B51" s="749">
        <f>'2.Identificacion_Riesgos'!E40</f>
        <v>0</v>
      </c>
      <c r="C51" s="76">
        <f>'2.Identificacion_Riesgos'!G40</f>
        <v>0</v>
      </c>
      <c r="D51" s="8"/>
      <c r="E51" s="8"/>
      <c r="F51" s="16"/>
      <c r="G51" s="16"/>
      <c r="H51" s="298"/>
      <c r="I51" s="8"/>
      <c r="J51" s="8"/>
      <c r="K51" s="8"/>
      <c r="L51" s="180"/>
      <c r="M51" s="8"/>
      <c r="N51" s="180"/>
      <c r="O51" s="73"/>
      <c r="P51" s="180"/>
      <c r="Q51" s="8"/>
      <c r="R51" s="180"/>
      <c r="S51" s="8"/>
      <c r="T51" s="180"/>
      <c r="U51" s="73"/>
      <c r="V51" s="180"/>
      <c r="W51" s="8"/>
      <c r="X51" s="180"/>
      <c r="Y51" s="180"/>
      <c r="Z51" s="166"/>
      <c r="AA51" s="166"/>
      <c r="AB51" s="167"/>
    </row>
    <row r="52" spans="1:28" s="3" customFormat="1" hidden="1" x14ac:dyDescent="0.25">
      <c r="A52" s="752"/>
      <c r="B52" s="750"/>
      <c r="C52" s="75">
        <f>'2.Identificacion_Riesgos'!G41</f>
        <v>0</v>
      </c>
      <c r="D52" s="9"/>
      <c r="E52" s="9"/>
      <c r="F52" s="17"/>
      <c r="G52" s="17"/>
      <c r="H52" s="274"/>
      <c r="I52" s="9"/>
      <c r="J52" s="9"/>
      <c r="K52" s="9"/>
      <c r="L52" s="181"/>
      <c r="M52" s="9"/>
      <c r="N52" s="181"/>
      <c r="O52" s="11"/>
      <c r="P52" s="181"/>
      <c r="Q52" s="9"/>
      <c r="R52" s="181"/>
      <c r="S52" s="9"/>
      <c r="T52" s="181"/>
      <c r="U52" s="11"/>
      <c r="V52" s="181"/>
      <c r="W52" s="9"/>
      <c r="X52" s="181"/>
      <c r="Y52" s="181"/>
      <c r="Z52" s="141"/>
      <c r="AA52" s="141"/>
      <c r="AB52" s="168"/>
    </row>
    <row r="53" spans="1:28" s="3" customFormat="1" hidden="1" x14ac:dyDescent="0.25">
      <c r="A53" s="752"/>
      <c r="B53" s="750"/>
      <c r="C53" s="75">
        <f>'2.Identificacion_Riesgos'!G42</f>
        <v>0</v>
      </c>
      <c r="D53" s="9"/>
      <c r="E53" s="9"/>
      <c r="F53" s="17"/>
      <c r="G53" s="17"/>
      <c r="H53" s="274"/>
      <c r="I53" s="9"/>
      <c r="J53" s="9"/>
      <c r="K53" s="9"/>
      <c r="L53" s="181"/>
      <c r="M53" s="9"/>
      <c r="N53" s="181"/>
      <c r="O53" s="11"/>
      <c r="P53" s="181"/>
      <c r="Q53" s="9"/>
      <c r="R53" s="181"/>
      <c r="S53" s="9"/>
      <c r="T53" s="181"/>
      <c r="U53" s="11"/>
      <c r="V53" s="181"/>
      <c r="W53" s="9"/>
      <c r="X53" s="181"/>
      <c r="Y53" s="181"/>
      <c r="Z53" s="141"/>
      <c r="AA53" s="141"/>
      <c r="AB53" s="168"/>
    </row>
    <row r="54" spans="1:28" s="3" customFormat="1" hidden="1" x14ac:dyDescent="0.25">
      <c r="A54" s="752"/>
      <c r="B54" s="750"/>
      <c r="C54" s="75">
        <f>'2.Identificacion_Riesgos'!G43</f>
        <v>0</v>
      </c>
      <c r="D54" s="9"/>
      <c r="E54" s="9"/>
      <c r="F54" s="18"/>
      <c r="G54" s="18"/>
      <c r="H54" s="349"/>
      <c r="I54" s="9"/>
      <c r="J54" s="9"/>
      <c r="K54" s="9"/>
      <c r="L54" s="181"/>
      <c r="M54" s="9"/>
      <c r="N54" s="181"/>
      <c r="O54" s="11"/>
      <c r="P54" s="181"/>
      <c r="Q54" s="9"/>
      <c r="R54" s="181"/>
      <c r="S54" s="9"/>
      <c r="T54" s="181"/>
      <c r="U54" s="11"/>
      <c r="V54" s="181"/>
      <c r="W54" s="9"/>
      <c r="X54" s="181"/>
      <c r="Y54" s="181"/>
      <c r="Z54" s="141"/>
      <c r="AA54" s="141"/>
      <c r="AB54" s="168"/>
    </row>
    <row r="55" spans="1:28" s="3" customFormat="1" ht="15.75" hidden="1" thickBot="1" x14ac:dyDescent="0.3">
      <c r="A55" s="752"/>
      <c r="B55" s="750"/>
      <c r="C55" s="75">
        <f>'2.Identificacion_Riesgos'!G44</f>
        <v>0</v>
      </c>
      <c r="D55" s="9"/>
      <c r="E55" s="9"/>
      <c r="F55" s="18"/>
      <c r="G55" s="18"/>
      <c r="H55" s="349"/>
      <c r="I55" s="9"/>
      <c r="J55" s="9"/>
      <c r="K55" s="9"/>
      <c r="L55" s="181"/>
      <c r="M55" s="9"/>
      <c r="N55" s="181"/>
      <c r="O55" s="11"/>
      <c r="P55" s="181"/>
      <c r="Q55" s="9"/>
      <c r="R55" s="181"/>
      <c r="S55" s="9"/>
      <c r="T55" s="181"/>
      <c r="U55" s="11"/>
      <c r="V55" s="181"/>
      <c r="W55" s="9"/>
      <c r="X55" s="181"/>
      <c r="Y55" s="181"/>
      <c r="Z55" s="141"/>
      <c r="AA55" s="141"/>
      <c r="AB55" s="168"/>
    </row>
    <row r="56" spans="1:28" s="3" customFormat="1" ht="15.75" hidden="1" thickBot="1" x14ac:dyDescent="0.3">
      <c r="A56" s="752"/>
      <c r="B56" s="750"/>
      <c r="C56" s="75"/>
      <c r="D56" s="9"/>
      <c r="E56" s="9"/>
      <c r="F56" s="18"/>
      <c r="G56" s="18"/>
      <c r="H56" s="349"/>
      <c r="I56" s="9"/>
      <c r="J56" s="9"/>
      <c r="K56" s="9"/>
      <c r="L56" s="181"/>
      <c r="M56" s="9"/>
      <c r="N56" s="181"/>
      <c r="O56" s="11"/>
      <c r="P56" s="181"/>
      <c r="Q56" s="9"/>
      <c r="R56" s="181"/>
      <c r="S56" s="9"/>
      <c r="T56" s="181"/>
      <c r="U56" s="11"/>
      <c r="V56" s="181"/>
      <c r="W56" s="9"/>
      <c r="X56" s="181"/>
      <c r="Y56" s="181"/>
      <c r="Z56" s="141"/>
      <c r="AA56" s="141"/>
      <c r="AB56" s="168"/>
    </row>
    <row r="57" spans="1:28" s="3" customFormat="1" ht="15.75" hidden="1" thickBot="1" x14ac:dyDescent="0.3">
      <c r="A57" s="752"/>
      <c r="B57" s="75"/>
      <c r="C57" s="75"/>
      <c r="D57" s="12"/>
      <c r="E57" s="12"/>
      <c r="F57" s="12"/>
      <c r="G57" s="12"/>
      <c r="H57" s="12"/>
      <c r="I57" s="5"/>
      <c r="J57" s="5"/>
      <c r="K57" s="5"/>
      <c r="L57" s="5"/>
      <c r="M57" s="13"/>
      <c r="N57" s="5"/>
      <c r="O57" s="5"/>
      <c r="P57" s="5"/>
      <c r="Q57" s="12"/>
      <c r="R57" s="5"/>
      <c r="S57" s="13"/>
      <c r="T57" s="5"/>
      <c r="U57" s="171"/>
      <c r="V57" s="5"/>
      <c r="W57" s="5"/>
      <c r="X57" s="5"/>
      <c r="Y57" s="5"/>
      <c r="Z57" s="141"/>
      <c r="AA57" s="141"/>
      <c r="AB57" s="168"/>
    </row>
    <row r="58" spans="1:28" s="3" customFormat="1" ht="15.75" hidden="1" thickBot="1" x14ac:dyDescent="0.3">
      <c r="A58" s="754"/>
      <c r="B58" s="183"/>
      <c r="C58" s="183"/>
      <c r="D58" s="184">
        <f>COUNTA(D51:D56)</f>
        <v>0</v>
      </c>
      <c r="E58" s="184"/>
      <c r="F58" s="184"/>
      <c r="G58" s="184"/>
      <c r="H58" s="184"/>
      <c r="I58" s="185"/>
      <c r="J58" s="185"/>
      <c r="K58" s="185"/>
      <c r="L58" s="185"/>
      <c r="M58" s="186"/>
      <c r="N58" s="185"/>
      <c r="O58" s="185"/>
      <c r="P58" s="185"/>
      <c r="Q58" s="184"/>
      <c r="R58" s="185"/>
      <c r="S58" s="186"/>
      <c r="T58" s="185"/>
      <c r="U58" s="188"/>
      <c r="V58" s="185"/>
      <c r="W58" s="185"/>
      <c r="X58" s="185"/>
      <c r="Y58" s="185"/>
      <c r="Z58" s="189"/>
      <c r="AA58" s="189"/>
      <c r="AB58" s="190"/>
    </row>
    <row r="59" spans="1:28" s="3" customFormat="1" hidden="1" x14ac:dyDescent="0.25">
      <c r="A59" s="751"/>
      <c r="B59" s="749">
        <f>'2.Identificacion_Riesgos'!E45</f>
        <v>0</v>
      </c>
      <c r="C59" s="76">
        <f>'2.Identificacion_Riesgos'!G45</f>
        <v>0</v>
      </c>
      <c r="D59" s="8"/>
      <c r="E59" s="8"/>
      <c r="F59" s="16"/>
      <c r="G59" s="16"/>
      <c r="H59" s="298"/>
      <c r="I59" s="8"/>
      <c r="J59" s="8"/>
      <c r="K59" s="8"/>
      <c r="L59" s="180"/>
      <c r="M59" s="8"/>
      <c r="N59" s="180"/>
      <c r="O59" s="73"/>
      <c r="P59" s="180"/>
      <c r="Q59" s="8"/>
      <c r="R59" s="180"/>
      <c r="S59" s="8"/>
      <c r="T59" s="180"/>
      <c r="U59" s="73"/>
      <c r="V59" s="180"/>
      <c r="W59" s="8"/>
      <c r="X59" s="180"/>
      <c r="Y59" s="180"/>
      <c r="Z59" s="166"/>
      <c r="AA59" s="166"/>
      <c r="AB59" s="167"/>
    </row>
    <row r="60" spans="1:28" s="3" customFormat="1" hidden="1" x14ac:dyDescent="0.25">
      <c r="A60" s="752"/>
      <c r="B60" s="750"/>
      <c r="C60" s="75">
        <f>'2.Identificacion_Riesgos'!G46</f>
        <v>0</v>
      </c>
      <c r="D60" s="9"/>
      <c r="E60" s="9"/>
      <c r="F60" s="17"/>
      <c r="G60" s="17"/>
      <c r="H60" s="274"/>
      <c r="I60" s="9"/>
      <c r="J60" s="9"/>
      <c r="K60" s="9"/>
      <c r="L60" s="181"/>
      <c r="M60" s="9"/>
      <c r="N60" s="181"/>
      <c r="O60" s="11"/>
      <c r="P60" s="181"/>
      <c r="Q60" s="9"/>
      <c r="R60" s="181"/>
      <c r="S60" s="9"/>
      <c r="T60" s="181"/>
      <c r="U60" s="11"/>
      <c r="V60" s="181"/>
      <c r="W60" s="9"/>
      <c r="X60" s="181"/>
      <c r="Y60" s="181"/>
      <c r="Z60" s="141"/>
      <c r="AA60" s="141"/>
      <c r="AB60" s="168"/>
    </row>
    <row r="61" spans="1:28" s="3" customFormat="1" hidden="1" x14ac:dyDescent="0.25">
      <c r="A61" s="752"/>
      <c r="B61" s="750"/>
      <c r="C61" s="75">
        <f>'2.Identificacion_Riesgos'!G47</f>
        <v>0</v>
      </c>
      <c r="D61" s="9"/>
      <c r="E61" s="9"/>
      <c r="F61" s="17"/>
      <c r="G61" s="17"/>
      <c r="H61" s="274"/>
      <c r="I61" s="9"/>
      <c r="J61" s="9"/>
      <c r="K61" s="9"/>
      <c r="L61" s="181"/>
      <c r="M61" s="9"/>
      <c r="N61" s="181"/>
      <c r="O61" s="11"/>
      <c r="P61" s="181"/>
      <c r="Q61" s="9"/>
      <c r="R61" s="181"/>
      <c r="S61" s="9"/>
      <c r="T61" s="181"/>
      <c r="U61" s="11"/>
      <c r="V61" s="181"/>
      <c r="W61" s="9"/>
      <c r="X61" s="181"/>
      <c r="Y61" s="181"/>
      <c r="Z61" s="141"/>
      <c r="AA61" s="141"/>
      <c r="AB61" s="168"/>
    </row>
    <row r="62" spans="1:28" s="3" customFormat="1" hidden="1" x14ac:dyDescent="0.25">
      <c r="A62" s="752"/>
      <c r="B62" s="750"/>
      <c r="C62" s="75">
        <f>'2.Identificacion_Riesgos'!G48</f>
        <v>0</v>
      </c>
      <c r="D62" s="9"/>
      <c r="E62" s="9"/>
      <c r="F62" s="18"/>
      <c r="G62" s="18"/>
      <c r="H62" s="349"/>
      <c r="I62" s="9"/>
      <c r="J62" s="9"/>
      <c r="K62" s="9"/>
      <c r="L62" s="181"/>
      <c r="M62" s="9"/>
      <c r="N62" s="181"/>
      <c r="O62" s="11"/>
      <c r="P62" s="181"/>
      <c r="Q62" s="9"/>
      <c r="R62" s="181"/>
      <c r="S62" s="9"/>
      <c r="T62" s="181"/>
      <c r="U62" s="11"/>
      <c r="V62" s="181"/>
      <c r="W62" s="9"/>
      <c r="X62" s="181"/>
      <c r="Y62" s="181"/>
      <c r="Z62" s="141"/>
      <c r="AA62" s="141"/>
      <c r="AB62" s="168"/>
    </row>
    <row r="63" spans="1:28" s="3" customFormat="1" ht="15.75" hidden="1" thickBot="1" x14ac:dyDescent="0.3">
      <c r="A63" s="752"/>
      <c r="B63" s="750"/>
      <c r="C63" s="75">
        <f>'2.Identificacion_Riesgos'!G49</f>
        <v>0</v>
      </c>
      <c r="D63" s="9"/>
      <c r="E63" s="9"/>
      <c r="F63" s="18"/>
      <c r="G63" s="18"/>
      <c r="H63" s="349"/>
      <c r="I63" s="9"/>
      <c r="J63" s="9"/>
      <c r="K63" s="9"/>
      <c r="L63" s="181"/>
      <c r="M63" s="9"/>
      <c r="N63" s="181"/>
      <c r="O63" s="11"/>
      <c r="P63" s="181"/>
      <c r="Q63" s="9"/>
      <c r="R63" s="181"/>
      <c r="S63" s="9"/>
      <c r="T63" s="181"/>
      <c r="U63" s="11"/>
      <c r="V63" s="181"/>
      <c r="W63" s="9"/>
      <c r="X63" s="181"/>
      <c r="Y63" s="181"/>
      <c r="Z63" s="141"/>
      <c r="AA63" s="141"/>
      <c r="AB63" s="168"/>
    </row>
    <row r="64" spans="1:28" s="3" customFormat="1" ht="15.75" hidden="1" thickBot="1" x14ac:dyDescent="0.3">
      <c r="A64" s="752"/>
      <c r="B64" s="750"/>
      <c r="C64" s="75"/>
      <c r="D64" s="9"/>
      <c r="E64" s="9"/>
      <c r="F64" s="18"/>
      <c r="G64" s="18"/>
      <c r="H64" s="349"/>
      <c r="I64" s="9"/>
      <c r="J64" s="9"/>
      <c r="K64" s="9"/>
      <c r="L64" s="181"/>
      <c r="M64" s="9"/>
      <c r="N64" s="181"/>
      <c r="O64" s="11"/>
      <c r="P64" s="181"/>
      <c r="Q64" s="9"/>
      <c r="R64" s="181"/>
      <c r="S64" s="9"/>
      <c r="T64" s="181"/>
      <c r="U64" s="11"/>
      <c r="V64" s="181"/>
      <c r="W64" s="9"/>
      <c r="X64" s="181"/>
      <c r="Y64" s="181"/>
      <c r="Z64" s="141"/>
      <c r="AA64" s="141"/>
      <c r="AB64" s="168"/>
    </row>
    <row r="65" spans="1:28" s="3" customFormat="1" ht="15.75" hidden="1" thickBot="1" x14ac:dyDescent="0.3">
      <c r="A65" s="752"/>
      <c r="B65" s="75"/>
      <c r="C65" s="75"/>
      <c r="D65" s="12"/>
      <c r="E65" s="12"/>
      <c r="F65" s="12"/>
      <c r="G65" s="12"/>
      <c r="H65" s="12"/>
      <c r="I65" s="5"/>
      <c r="J65" s="5"/>
      <c r="K65" s="5"/>
      <c r="L65" s="5"/>
      <c r="M65" s="13"/>
      <c r="N65" s="5"/>
      <c r="O65" s="5"/>
      <c r="P65" s="5"/>
      <c r="Q65" s="12"/>
      <c r="R65" s="5"/>
      <c r="S65" s="13"/>
      <c r="T65" s="5"/>
      <c r="U65" s="171"/>
      <c r="V65" s="5"/>
      <c r="W65" s="5"/>
      <c r="X65" s="5"/>
      <c r="Y65" s="5"/>
      <c r="Z65" s="141"/>
      <c r="AA65" s="141"/>
      <c r="AB65" s="168"/>
    </row>
    <row r="66" spans="1:28" s="3" customFormat="1" ht="15.75" hidden="1" thickBot="1" x14ac:dyDescent="0.3">
      <c r="A66" s="754"/>
      <c r="B66" s="183"/>
      <c r="C66" s="183"/>
      <c r="D66" s="184">
        <f>COUNTA(D59:D64)</f>
        <v>0</v>
      </c>
      <c r="E66" s="184"/>
      <c r="F66" s="184"/>
      <c r="G66" s="184"/>
      <c r="H66" s="184"/>
      <c r="I66" s="185"/>
      <c r="J66" s="185"/>
      <c r="K66" s="185"/>
      <c r="L66" s="185"/>
      <c r="M66" s="186"/>
      <c r="N66" s="185"/>
      <c r="O66" s="185"/>
      <c r="P66" s="185"/>
      <c r="Q66" s="184"/>
      <c r="R66" s="185"/>
      <c r="S66" s="186"/>
      <c r="T66" s="185"/>
      <c r="U66" s="188"/>
      <c r="V66" s="185"/>
      <c r="W66" s="185"/>
      <c r="X66" s="185"/>
      <c r="Y66" s="185"/>
      <c r="Z66" s="189"/>
      <c r="AA66" s="189"/>
      <c r="AB66" s="190"/>
    </row>
    <row r="67" spans="1:28" s="3" customFormat="1" hidden="1" x14ac:dyDescent="0.25">
      <c r="A67" s="751"/>
      <c r="B67" s="749">
        <f>'2.Identificacion_Riesgos'!E50</f>
        <v>0</v>
      </c>
      <c r="C67" s="76">
        <f>'2.Identificacion_Riesgos'!G50</f>
        <v>0</v>
      </c>
      <c r="D67" s="8"/>
      <c r="E67" s="8"/>
      <c r="F67" s="16"/>
      <c r="G67" s="16"/>
      <c r="H67" s="298"/>
      <c r="I67" s="8"/>
      <c r="J67" s="8"/>
      <c r="K67" s="8"/>
      <c r="L67" s="180"/>
      <c r="M67" s="8"/>
      <c r="N67" s="180"/>
      <c r="O67" s="73"/>
      <c r="P67" s="180"/>
      <c r="Q67" s="8"/>
      <c r="R67" s="180"/>
      <c r="S67" s="8"/>
      <c r="T67" s="180"/>
      <c r="U67" s="73"/>
      <c r="V67" s="180"/>
      <c r="W67" s="8"/>
      <c r="X67" s="180"/>
      <c r="Y67" s="180"/>
      <c r="Z67" s="166"/>
      <c r="AA67" s="166"/>
      <c r="AB67" s="167"/>
    </row>
    <row r="68" spans="1:28" s="3" customFormat="1" hidden="1" x14ac:dyDescent="0.25">
      <c r="A68" s="752"/>
      <c r="B68" s="750"/>
      <c r="C68" s="75">
        <f>'2.Identificacion_Riesgos'!G51</f>
        <v>0</v>
      </c>
      <c r="D68" s="9"/>
      <c r="E68" s="9"/>
      <c r="F68" s="17"/>
      <c r="G68" s="17"/>
      <c r="H68" s="274"/>
      <c r="I68" s="9"/>
      <c r="J68" s="9"/>
      <c r="K68" s="9"/>
      <c r="L68" s="181"/>
      <c r="M68" s="9"/>
      <c r="N68" s="181"/>
      <c r="O68" s="11"/>
      <c r="P68" s="181"/>
      <c r="Q68" s="9"/>
      <c r="R68" s="181"/>
      <c r="S68" s="9"/>
      <c r="T68" s="181"/>
      <c r="U68" s="11"/>
      <c r="V68" s="181"/>
      <c r="W68" s="9"/>
      <c r="X68" s="181"/>
      <c r="Y68" s="181"/>
      <c r="Z68" s="141"/>
      <c r="AA68" s="141"/>
      <c r="AB68" s="168"/>
    </row>
    <row r="69" spans="1:28" s="3" customFormat="1" hidden="1" x14ac:dyDescent="0.25">
      <c r="A69" s="752"/>
      <c r="B69" s="750"/>
      <c r="C69" s="75">
        <f>'2.Identificacion_Riesgos'!G52</f>
        <v>0</v>
      </c>
      <c r="D69" s="9"/>
      <c r="E69" s="9"/>
      <c r="F69" s="17"/>
      <c r="G69" s="17"/>
      <c r="H69" s="274"/>
      <c r="I69" s="9"/>
      <c r="J69" s="9"/>
      <c r="K69" s="9"/>
      <c r="L69" s="181"/>
      <c r="M69" s="9"/>
      <c r="N69" s="181"/>
      <c r="O69" s="11"/>
      <c r="P69" s="181"/>
      <c r="Q69" s="9"/>
      <c r="R69" s="181"/>
      <c r="S69" s="9"/>
      <c r="T69" s="181"/>
      <c r="U69" s="11"/>
      <c r="V69" s="181"/>
      <c r="W69" s="9"/>
      <c r="X69" s="181"/>
      <c r="Y69" s="181"/>
      <c r="Z69" s="141"/>
      <c r="AA69" s="141"/>
      <c r="AB69" s="168"/>
    </row>
    <row r="70" spans="1:28" s="3" customFormat="1" hidden="1" x14ac:dyDescent="0.25">
      <c r="A70" s="752"/>
      <c r="B70" s="750"/>
      <c r="C70" s="75">
        <f>'2.Identificacion_Riesgos'!G53</f>
        <v>0</v>
      </c>
      <c r="D70" s="9"/>
      <c r="E70" s="9"/>
      <c r="F70" s="18"/>
      <c r="G70" s="18"/>
      <c r="H70" s="349"/>
      <c r="I70" s="9"/>
      <c r="J70" s="9"/>
      <c r="K70" s="9"/>
      <c r="L70" s="181"/>
      <c r="M70" s="9"/>
      <c r="N70" s="181"/>
      <c r="O70" s="11"/>
      <c r="P70" s="181"/>
      <c r="Q70" s="9"/>
      <c r="R70" s="181"/>
      <c r="S70" s="9"/>
      <c r="T70" s="181"/>
      <c r="U70" s="11"/>
      <c r="V70" s="181"/>
      <c r="W70" s="9"/>
      <c r="X70" s="181"/>
      <c r="Y70" s="181"/>
      <c r="Z70" s="141"/>
      <c r="AA70" s="141"/>
      <c r="AB70" s="168"/>
    </row>
    <row r="71" spans="1:28" s="3" customFormat="1" ht="15.75" hidden="1" thickBot="1" x14ac:dyDescent="0.3">
      <c r="A71" s="752"/>
      <c r="B71" s="750"/>
      <c r="C71" s="75">
        <f>'2.Identificacion_Riesgos'!G54</f>
        <v>0</v>
      </c>
      <c r="D71" s="9"/>
      <c r="E71" s="9"/>
      <c r="F71" s="18"/>
      <c r="G71" s="18"/>
      <c r="H71" s="349"/>
      <c r="I71" s="9"/>
      <c r="J71" s="9"/>
      <c r="K71" s="9"/>
      <c r="L71" s="181"/>
      <c r="M71" s="9"/>
      <c r="N71" s="181"/>
      <c r="O71" s="11"/>
      <c r="P71" s="181"/>
      <c r="Q71" s="9"/>
      <c r="R71" s="181"/>
      <c r="S71" s="9"/>
      <c r="T71" s="181"/>
      <c r="U71" s="11"/>
      <c r="V71" s="181"/>
      <c r="W71" s="9"/>
      <c r="X71" s="181"/>
      <c r="Y71" s="181"/>
      <c r="Z71" s="141"/>
      <c r="AA71" s="141"/>
      <c r="AB71" s="168"/>
    </row>
    <row r="72" spans="1:28" s="3" customFormat="1" ht="15.75" hidden="1" thickBot="1" x14ac:dyDescent="0.3">
      <c r="A72" s="752"/>
      <c r="B72" s="750"/>
      <c r="C72" s="75"/>
      <c r="D72" s="9"/>
      <c r="E72" s="9"/>
      <c r="F72" s="18"/>
      <c r="G72" s="18"/>
      <c r="H72" s="349"/>
      <c r="I72" s="9"/>
      <c r="J72" s="9"/>
      <c r="K72" s="9"/>
      <c r="L72" s="181"/>
      <c r="M72" s="9"/>
      <c r="N72" s="181"/>
      <c r="O72" s="11"/>
      <c r="P72" s="181"/>
      <c r="Q72" s="9"/>
      <c r="R72" s="181"/>
      <c r="S72" s="9"/>
      <c r="T72" s="181"/>
      <c r="U72" s="11"/>
      <c r="V72" s="181"/>
      <c r="W72" s="9"/>
      <c r="X72" s="181"/>
      <c r="Y72" s="181"/>
      <c r="Z72" s="141"/>
      <c r="AA72" s="141"/>
      <c r="AB72" s="168"/>
    </row>
    <row r="73" spans="1:28" s="3" customFormat="1" ht="15.75" hidden="1" thickBot="1" x14ac:dyDescent="0.3">
      <c r="A73" s="752"/>
      <c r="B73" s="75"/>
      <c r="C73" s="75"/>
      <c r="D73" s="12"/>
      <c r="E73" s="12"/>
      <c r="F73" s="12"/>
      <c r="G73" s="12"/>
      <c r="H73" s="12"/>
      <c r="I73" s="5"/>
      <c r="J73" s="5"/>
      <c r="K73" s="5"/>
      <c r="L73" s="5"/>
      <c r="M73" s="13"/>
      <c r="N73" s="5"/>
      <c r="O73" s="5"/>
      <c r="P73" s="5"/>
      <c r="Q73" s="12"/>
      <c r="R73" s="5"/>
      <c r="S73" s="13"/>
      <c r="T73" s="5"/>
      <c r="U73" s="171"/>
      <c r="V73" s="5"/>
      <c r="W73" s="5"/>
      <c r="X73" s="5"/>
      <c r="Y73" s="5"/>
      <c r="Z73" s="141"/>
      <c r="AA73" s="141"/>
      <c r="AB73" s="168"/>
    </row>
    <row r="74" spans="1:28" s="3" customFormat="1" ht="15.75" hidden="1" thickBot="1" x14ac:dyDescent="0.3">
      <c r="A74" s="754"/>
      <c r="B74" s="183"/>
      <c r="C74" s="183"/>
      <c r="D74" s="184">
        <f>COUNTA(D67:D72)</f>
        <v>0</v>
      </c>
      <c r="E74" s="184"/>
      <c r="F74" s="184"/>
      <c r="G74" s="184"/>
      <c r="H74" s="184"/>
      <c r="I74" s="185"/>
      <c r="J74" s="185"/>
      <c r="K74" s="185"/>
      <c r="L74" s="185"/>
      <c r="M74" s="186"/>
      <c r="N74" s="185"/>
      <c r="O74" s="185"/>
      <c r="P74" s="185"/>
      <c r="Q74" s="184"/>
      <c r="R74" s="185"/>
      <c r="S74" s="186"/>
      <c r="T74" s="185"/>
      <c r="U74" s="188"/>
      <c r="V74" s="185"/>
      <c r="W74" s="185"/>
      <c r="X74" s="185"/>
      <c r="Y74" s="185"/>
      <c r="Z74" s="189"/>
      <c r="AA74" s="189"/>
      <c r="AB74" s="190"/>
    </row>
    <row r="75" spans="1:28" s="3" customFormat="1" hidden="1" x14ac:dyDescent="0.25">
      <c r="A75" s="751"/>
      <c r="B75" s="749">
        <f>'2.Identificacion_Riesgos'!E55</f>
        <v>0</v>
      </c>
      <c r="C75" s="76">
        <f>'2.Identificacion_Riesgos'!G55</f>
        <v>0</v>
      </c>
      <c r="D75" s="8"/>
      <c r="E75" s="8"/>
      <c r="F75" s="16"/>
      <c r="G75" s="16"/>
      <c r="H75" s="298"/>
      <c r="I75" s="8"/>
      <c r="J75" s="8"/>
      <c r="K75" s="8"/>
      <c r="L75" s="180"/>
      <c r="M75" s="8"/>
      <c r="N75" s="180"/>
      <c r="O75" s="73"/>
      <c r="P75" s="180"/>
      <c r="Q75" s="8"/>
      <c r="R75" s="180"/>
      <c r="S75" s="8"/>
      <c r="T75" s="180"/>
      <c r="U75" s="73"/>
      <c r="V75" s="180"/>
      <c r="W75" s="8"/>
      <c r="X75" s="180"/>
      <c r="Y75" s="180"/>
      <c r="Z75" s="166"/>
      <c r="AA75" s="166"/>
      <c r="AB75" s="167"/>
    </row>
    <row r="76" spans="1:28" s="3" customFormat="1" hidden="1" x14ac:dyDescent="0.25">
      <c r="A76" s="752"/>
      <c r="B76" s="750"/>
      <c r="C76" s="75">
        <f>'2.Identificacion_Riesgos'!G56</f>
        <v>0</v>
      </c>
      <c r="D76" s="9"/>
      <c r="E76" s="9"/>
      <c r="F76" s="17"/>
      <c r="G76" s="17"/>
      <c r="H76" s="274"/>
      <c r="I76" s="9"/>
      <c r="J76" s="9"/>
      <c r="K76" s="9"/>
      <c r="L76" s="181"/>
      <c r="M76" s="9"/>
      <c r="N76" s="181"/>
      <c r="O76" s="11"/>
      <c r="P76" s="181"/>
      <c r="Q76" s="9"/>
      <c r="R76" s="181"/>
      <c r="S76" s="9"/>
      <c r="T76" s="181"/>
      <c r="U76" s="11"/>
      <c r="V76" s="181"/>
      <c r="W76" s="9"/>
      <c r="X76" s="181"/>
      <c r="Y76" s="181"/>
      <c r="Z76" s="141"/>
      <c r="AA76" s="141"/>
      <c r="AB76" s="168"/>
    </row>
    <row r="77" spans="1:28" s="3" customFormat="1" hidden="1" x14ac:dyDescent="0.25">
      <c r="A77" s="752"/>
      <c r="B77" s="750"/>
      <c r="C77" s="75">
        <f>'2.Identificacion_Riesgos'!G57</f>
        <v>0</v>
      </c>
      <c r="D77" s="9"/>
      <c r="E77" s="9"/>
      <c r="F77" s="17"/>
      <c r="G77" s="17"/>
      <c r="H77" s="274"/>
      <c r="I77" s="9"/>
      <c r="J77" s="9"/>
      <c r="K77" s="9"/>
      <c r="L77" s="181"/>
      <c r="M77" s="9"/>
      <c r="N77" s="181"/>
      <c r="O77" s="11"/>
      <c r="P77" s="181"/>
      <c r="Q77" s="9"/>
      <c r="R77" s="181"/>
      <c r="S77" s="9"/>
      <c r="T77" s="181"/>
      <c r="U77" s="11"/>
      <c r="V77" s="181"/>
      <c r="W77" s="9"/>
      <c r="X77" s="181"/>
      <c r="Y77" s="181"/>
      <c r="Z77" s="141"/>
      <c r="AA77" s="141"/>
      <c r="AB77" s="168"/>
    </row>
    <row r="78" spans="1:28" s="3" customFormat="1" hidden="1" x14ac:dyDescent="0.25">
      <c r="A78" s="752"/>
      <c r="B78" s="750"/>
      <c r="C78" s="75">
        <f>'2.Identificacion_Riesgos'!G58</f>
        <v>0</v>
      </c>
      <c r="D78" s="9"/>
      <c r="E78" s="9"/>
      <c r="F78" s="18"/>
      <c r="G78" s="18"/>
      <c r="H78" s="349"/>
      <c r="I78" s="9"/>
      <c r="J78" s="9"/>
      <c r="K78" s="9"/>
      <c r="L78" s="181"/>
      <c r="M78" s="9"/>
      <c r="N78" s="181"/>
      <c r="O78" s="11"/>
      <c r="P78" s="181"/>
      <c r="Q78" s="9"/>
      <c r="R78" s="181"/>
      <c r="S78" s="9"/>
      <c r="T78" s="181"/>
      <c r="U78" s="11"/>
      <c r="V78" s="181"/>
      <c r="W78" s="9"/>
      <c r="X78" s="181"/>
      <c r="Y78" s="181"/>
      <c r="Z78" s="141"/>
      <c r="AA78" s="141"/>
      <c r="AB78" s="168"/>
    </row>
    <row r="79" spans="1:28" s="3" customFormat="1" hidden="1" x14ac:dyDescent="0.25">
      <c r="A79" s="752"/>
      <c r="B79" s="750"/>
      <c r="C79" s="75">
        <f>'2.Identificacion_Riesgos'!G59</f>
        <v>0</v>
      </c>
      <c r="D79" s="9"/>
      <c r="E79" s="9"/>
      <c r="F79" s="18"/>
      <c r="G79" s="18"/>
      <c r="H79" s="349"/>
      <c r="I79" s="9"/>
      <c r="J79" s="9"/>
      <c r="K79" s="9"/>
      <c r="L79" s="181"/>
      <c r="M79" s="9"/>
      <c r="N79" s="181"/>
      <c r="O79" s="11"/>
      <c r="P79" s="181"/>
      <c r="Q79" s="9"/>
      <c r="R79" s="181"/>
      <c r="S79" s="9"/>
      <c r="T79" s="181"/>
      <c r="U79" s="11"/>
      <c r="V79" s="181"/>
      <c r="W79" s="9"/>
      <c r="X79" s="181"/>
      <c r="Y79" s="181"/>
      <c r="Z79" s="141"/>
      <c r="AA79" s="141"/>
      <c r="AB79" s="168"/>
    </row>
    <row r="80" spans="1:28" s="3" customFormat="1" hidden="1" x14ac:dyDescent="0.25">
      <c r="A80" s="752"/>
      <c r="B80" s="750"/>
      <c r="C80" s="173"/>
      <c r="D80" s="9"/>
      <c r="E80" s="9"/>
      <c r="F80" s="18"/>
      <c r="G80" s="18"/>
      <c r="H80" s="349"/>
      <c r="I80" s="9"/>
      <c r="J80" s="9"/>
      <c r="K80" s="9"/>
      <c r="L80" s="181"/>
      <c r="M80" s="9"/>
      <c r="N80" s="181"/>
      <c r="O80" s="11"/>
      <c r="P80" s="181"/>
      <c r="Q80" s="9"/>
      <c r="R80" s="181"/>
      <c r="S80" s="9"/>
      <c r="T80" s="181"/>
      <c r="U80" s="11"/>
      <c r="V80" s="181"/>
      <c r="W80" s="9"/>
      <c r="X80" s="181"/>
      <c r="Y80" s="181"/>
      <c r="Z80" s="141"/>
      <c r="AA80" s="141"/>
      <c r="AB80" s="168"/>
    </row>
    <row r="81" spans="1:28" s="3" customFormat="1" hidden="1" x14ac:dyDescent="0.25">
      <c r="A81" s="752"/>
      <c r="B81" s="9"/>
      <c r="C81" s="9"/>
      <c r="D81" s="12"/>
      <c r="E81" s="12"/>
      <c r="F81" s="12"/>
      <c r="G81" s="12"/>
      <c r="H81" s="12"/>
      <c r="I81" s="5"/>
      <c r="J81" s="5"/>
      <c r="K81" s="5"/>
      <c r="L81" s="5"/>
      <c r="M81" s="13"/>
      <c r="N81" s="5"/>
      <c r="O81" s="5"/>
      <c r="P81" s="5"/>
      <c r="Q81" s="12"/>
      <c r="R81" s="5"/>
      <c r="S81" s="13"/>
      <c r="T81" s="5"/>
      <c r="U81" s="171"/>
      <c r="V81" s="5" t="s">
        <v>1</v>
      </c>
      <c r="W81" s="5">
        <f>IF(I82&gt;0,1,0)</f>
        <v>0</v>
      </c>
      <c r="X81" s="5" t="e">
        <f>ROUNDDOWN(Y81,0)</f>
        <v>#DIV/0!</v>
      </c>
      <c r="Y81" s="5" t="e">
        <f>AVERAGEIF(I75:I80,"SI",Y75:Y80)</f>
        <v>#DIV/0!</v>
      </c>
      <c r="Z81" s="141"/>
      <c r="AA81" s="141"/>
      <c r="AB81" s="168"/>
    </row>
    <row r="82" spans="1:28" s="3" customFormat="1" ht="15.75" hidden="1" thickBot="1" x14ac:dyDescent="0.3">
      <c r="A82" s="753"/>
      <c r="B82" s="10"/>
      <c r="C82" s="10"/>
      <c r="D82" s="14">
        <f>COUNTA(D75:D80)</f>
        <v>0</v>
      </c>
      <c r="E82" s="14"/>
      <c r="F82" s="14"/>
      <c r="G82" s="14"/>
      <c r="H82" s="14"/>
      <c r="I82" s="7">
        <f>COUNTIF(I75:I80,"SI")</f>
        <v>0</v>
      </c>
      <c r="J82" s="7">
        <f>COUNTIF(J75:J80,"SI")</f>
        <v>0</v>
      </c>
      <c r="K82" s="7"/>
      <c r="L82" s="7"/>
      <c r="M82" s="15"/>
      <c r="N82" s="7"/>
      <c r="O82" s="7"/>
      <c r="P82" s="7"/>
      <c r="Q82" s="14"/>
      <c r="R82" s="7"/>
      <c r="S82" s="15"/>
      <c r="T82" s="7"/>
      <c r="U82" s="172"/>
      <c r="V82" s="7" t="s">
        <v>27</v>
      </c>
      <c r="W82" s="7">
        <f>IF(J82&gt;0,1,0)</f>
        <v>0</v>
      </c>
      <c r="X82" s="7" t="e">
        <f>ROUNDDOWN(Y82,0)</f>
        <v>#DIV/0!</v>
      </c>
      <c r="Y82" s="7" t="e">
        <f>AVERAGEIF(J75:J80,"SI",Y75:Y80)</f>
        <v>#DIV/0!</v>
      </c>
      <c r="Z82" s="169"/>
      <c r="AA82" s="169"/>
      <c r="AB82" s="170"/>
    </row>
  </sheetData>
  <mergeCells count="27">
    <mergeCell ref="A1:B7"/>
    <mergeCell ref="C1:Y7"/>
    <mergeCell ref="Z1:AB4"/>
    <mergeCell ref="AA5:AB5"/>
    <mergeCell ref="AA6:AB6"/>
    <mergeCell ref="AA7:AB7"/>
    <mergeCell ref="B37:B41"/>
    <mergeCell ref="A30:A36"/>
    <mergeCell ref="A37:A43"/>
    <mergeCell ref="A51:A58"/>
    <mergeCell ref="A59:A66"/>
    <mergeCell ref="E8:F8"/>
    <mergeCell ref="B75:B80"/>
    <mergeCell ref="A75:A82"/>
    <mergeCell ref="A44:A50"/>
    <mergeCell ref="B44:B48"/>
    <mergeCell ref="A9:A15"/>
    <mergeCell ref="A16:A22"/>
    <mergeCell ref="A23:A29"/>
    <mergeCell ref="A67:A74"/>
    <mergeCell ref="B67:B72"/>
    <mergeCell ref="B51:B56"/>
    <mergeCell ref="B59:B64"/>
    <mergeCell ref="B9:B13"/>
    <mergeCell ref="B16:B20"/>
    <mergeCell ref="B23:B27"/>
    <mergeCell ref="B30:B34"/>
  </mergeCells>
  <phoneticPr fontId="58" type="noConversion"/>
  <conditionalFormatting sqref="Z8:Z1048576">
    <cfRule type="containsText" dxfId="40" priority="18" operator="containsText" text="FUERTE">
      <formula>NOT(ISERROR(SEARCH("FUERTE",Z8)))</formula>
    </cfRule>
    <cfRule type="containsText" dxfId="39" priority="19" operator="containsText" text="MODERADO">
      <formula>NOT(ISERROR(SEARCH("MODERADO",Z8)))</formula>
    </cfRule>
    <cfRule type="containsText" dxfId="38" priority="20" operator="containsText" text="DÉBIL">
      <formula>NOT(ISERROR(SEARCH("DÉBIL",Z8)))</formula>
    </cfRule>
  </conditionalFormatting>
  <conditionalFormatting sqref="AA8:AA1048576">
    <cfRule type="containsText" dxfId="37" priority="11" operator="containsText" text="MODERADO">
      <formula>NOT(ISERROR(SEARCH("MODERADO",AA8)))</formula>
    </cfRule>
    <cfRule type="containsText" dxfId="36" priority="12" operator="containsText" text="MODERADO">
      <formula>NOT(ISERROR(SEARCH("MODERADO",AA8)))</formula>
    </cfRule>
    <cfRule type="containsText" dxfId="35" priority="13" operator="containsText" text="MODERDO">
      <formula>NOT(ISERROR(SEARCH("MODERDO",AA8)))</formula>
    </cfRule>
    <cfRule type="containsText" dxfId="34" priority="14" operator="containsText" text="FUERTE">
      <formula>NOT(ISERROR(SEARCH("FUERTE",AA8)))</formula>
    </cfRule>
    <cfRule type="containsText" dxfId="33" priority="15" operator="containsText" text="FUERTE">
      <formula>NOT(ISERROR(SEARCH("FUERTE",AA8)))</formula>
    </cfRule>
    <cfRule type="containsText" dxfId="32" priority="16" operator="containsText" text="MODERO">
      <formula>NOT(ISERROR(SEARCH("MODERO",AA8)))</formula>
    </cfRule>
    <cfRule type="containsText" dxfId="31" priority="17" operator="containsText" text="DÉBIL">
      <formula>NOT(ISERROR(SEARCH("DÉBIL",AA8)))</formula>
    </cfRule>
  </conditionalFormatting>
  <conditionalFormatting sqref="AB8">
    <cfRule type="containsText" dxfId="30" priority="4" stopIfTrue="1" operator="containsText" text="MODERADO">
      <formula>NOT(ISERROR(SEARCH("MODERADO",AB8)))</formula>
    </cfRule>
    <cfRule type="containsText" dxfId="29" priority="5" operator="containsText" text="MODERADO">
      <formula>NOT(ISERROR(SEARCH("MODERADO",AB8)))</formula>
    </cfRule>
    <cfRule type="containsText" dxfId="28" priority="6" operator="containsText" text="MODERDO">
      <formula>NOT(ISERROR(SEARCH("MODERDO",AB8)))</formula>
    </cfRule>
    <cfRule type="containsText" dxfId="27" priority="7" stopIfTrue="1" operator="containsText" text="FUERTE">
      <formula>NOT(ISERROR(SEARCH("FUERTE",AB8)))</formula>
    </cfRule>
    <cfRule type="containsText" dxfId="26" priority="8" operator="containsText" text="FUERTE">
      <formula>NOT(ISERROR(SEARCH("FUERTE",AB8)))</formula>
    </cfRule>
    <cfRule type="containsText" dxfId="25" priority="9" operator="containsText" text="MODERO">
      <formula>NOT(ISERROR(SEARCH("MODERO",AB8)))</formula>
    </cfRule>
    <cfRule type="containsText" dxfId="24" priority="10" stopIfTrue="1" operator="containsText" text="DÉBIL">
      <formula>NOT(ISERROR(SEARCH("DÉBIL",AB8)))</formula>
    </cfRule>
  </conditionalFormatting>
  <conditionalFormatting sqref="AB9:AB79">
    <cfRule type="containsText" dxfId="23" priority="1" operator="containsText" text="DÉBIL">
      <formula>NOT(ISERROR(SEARCH("DÉBIL",AB9)))</formula>
    </cfRule>
    <cfRule type="containsText" dxfId="22" priority="2" operator="containsText" text="MODERADO">
      <formula>NOT(ISERROR(SEARCH("MODERADO",AB9)))</formula>
    </cfRule>
    <cfRule type="containsText" dxfId="21" priority="3" operator="containsText" text="FUERTE">
      <formula>NOT(ISERROR(SEARCH("FUERTE",AB9)))</formula>
    </cfRule>
  </conditionalFormatting>
  <pageMargins left="0.7" right="0.7" top="0.75" bottom="0.75" header="0.3" footer="0.3"/>
  <pageSetup paperSize="9" scale="17" orientation="portrait" r:id="rId1"/>
  <ignoredErrors>
    <ignoredError sqref="D15 D22" unlockedFormula="1"/>
  </ignoredErrors>
  <drawing r:id="rId2"/>
  <legacyDrawing r:id="rId3"/>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500-000000000000}">
          <x14:formula1>
            <xm:f>Hoja3!$A$39:$A$40</xm:f>
          </x14:formula1>
          <xm:sqref>K57 K81 K49 K21 K14 I67:J73 I51:J57 I23:J27 K65 K73 I37:J41 I59:J65 I75:J81 I30:J34 I9:J14 I16:J21 I44:J49</xm:sqref>
        </x14:dataValidation>
        <x14:dataValidation type="list" allowBlank="1" showInputMessage="1" showErrorMessage="1" xr:uid="{00000000-0002-0000-0500-000001000000}">
          <x14:formula1>
            <xm:f>Hoja1!$G$3:$G$4</xm:f>
          </x14:formula1>
          <xm:sqref>K9:K13 K16:K20 K23:K27 K30:K34 K37:K41 K44:K48 K51:K56 K59:K64 K67:K72 K75:K80</xm:sqref>
        </x14:dataValidation>
        <x14:dataValidation type="list" allowBlank="1" showInputMessage="1" showErrorMessage="1" xr:uid="{00000000-0002-0000-0500-000002000000}">
          <x14:formula1>
            <xm:f>Hoja1!$G$28:$G$30</xm:f>
          </x14:formula1>
          <xm:sqref>Z1:Z7 W8:W1048576</xm:sqref>
        </x14:dataValidation>
        <x14:dataValidation type="list" allowBlank="1" showInputMessage="1" showErrorMessage="1" xr:uid="{00000000-0002-0000-0500-000003000000}">
          <x14:formula1>
            <xm:f>Hoja1!$G$11:$G$12</xm:f>
          </x14:formula1>
          <xm:sqref>O9:O13 O16:O20 O23:O27 O30:O34 O37:O41 O44:O48 O51:O56 O59:O64 O67:O72 O75:O80</xm:sqref>
        </x14:dataValidation>
        <x14:dataValidation type="list" allowBlank="1" showInputMessage="1" showErrorMessage="1" xr:uid="{00000000-0002-0000-0500-000004000000}">
          <x14:formula1>
            <xm:f>'Controles ISO 27001'!$A$2:$A$36</xm:f>
          </x14:formula1>
          <xm:sqref>E9:E13 E16:E20 E23:E26 E30:E34 E37:E39</xm:sqref>
        </x14:dataValidation>
        <x14:dataValidation type="list" allowBlank="1" showInputMessage="1" showErrorMessage="1" xr:uid="{00000000-0002-0000-0500-000005000000}">
          <x14:formula1>
            <xm:f>Hoja1!$B$20:$B$22</xm:f>
          </x14:formula1>
          <xm:sqref>AA8:AA1048576</xm:sqref>
        </x14:dataValidation>
        <x14:dataValidation type="list" allowBlank="1" showInputMessage="1" showErrorMessage="1" xr:uid="{00000000-0002-0000-0500-000006000000}">
          <x14:formula1>
            <xm:f>Hoja1!$B$25:$B$26</xm:f>
          </x14:formula1>
          <xm:sqref>M8:M1048576</xm:sqref>
        </x14:dataValidation>
        <x14:dataValidation type="list" allowBlank="1" showInputMessage="1" showErrorMessage="1" xr:uid="{00000000-0002-0000-0500-000007000000}">
          <x14:formula1>
            <xm:f>Hoja1!$B$13:$B$15</xm:f>
          </x14:formula1>
          <xm:sqref>Q9:Q1048576</xm:sqref>
        </x14:dataValidation>
        <x14:dataValidation type="list" allowBlank="1" showInputMessage="1" showErrorMessage="1" xr:uid="{00000000-0002-0000-0500-000008000000}">
          <x14:formula1>
            <xm:f>Hoja1!$C$25:$C$26</xm:f>
          </x14:formula1>
          <xm:sqref>S8:S1048576</xm:sqref>
        </x14:dataValidation>
        <x14:dataValidation type="list" allowBlank="1" showInputMessage="1" showErrorMessage="1" xr:uid="{00000000-0002-0000-0500-000009000000}">
          <x14:formula1>
            <xm:f>Hoja1!$G$24:$G$25</xm:f>
          </x14:formula1>
          <xm:sqref>U8:U1048576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6"/>
  <sheetViews>
    <sheetView topLeftCell="A7" workbookViewId="0">
      <selection activeCell="B18" sqref="B18"/>
    </sheetView>
  </sheetViews>
  <sheetFormatPr baseColWidth="10" defaultRowHeight="15" x14ac:dyDescent="0.25"/>
  <cols>
    <col min="1" max="1" width="31.5703125" style="272" customWidth="1"/>
    <col min="2" max="2" width="49.42578125" style="268" customWidth="1"/>
    <col min="3" max="3" width="4" style="3" bestFit="1" customWidth="1"/>
    <col min="4" max="4" width="13.5703125" customWidth="1"/>
  </cols>
  <sheetData>
    <row r="1" spans="1:3" x14ac:dyDescent="0.25">
      <c r="A1" s="269" t="s">
        <v>593</v>
      </c>
      <c r="B1" s="271" t="s">
        <v>597</v>
      </c>
      <c r="C1" s="202" t="s">
        <v>601</v>
      </c>
    </row>
    <row r="2" spans="1:3" ht="48" x14ac:dyDescent="0.25">
      <c r="A2" s="270" t="s">
        <v>528</v>
      </c>
      <c r="B2" s="266" t="s">
        <v>529</v>
      </c>
      <c r="C2" s="137" t="s">
        <v>147</v>
      </c>
    </row>
    <row r="3" spans="1:3" ht="36" x14ac:dyDescent="0.25">
      <c r="A3" s="270" t="s">
        <v>530</v>
      </c>
      <c r="B3" s="266" t="s">
        <v>531</v>
      </c>
      <c r="C3" s="137" t="s">
        <v>148</v>
      </c>
    </row>
    <row r="4" spans="1:3" ht="24" x14ac:dyDescent="0.25">
      <c r="A4" s="270" t="s">
        <v>532</v>
      </c>
      <c r="B4" s="266" t="s">
        <v>533</v>
      </c>
      <c r="C4" s="137" t="s">
        <v>331</v>
      </c>
    </row>
    <row r="5" spans="1:3" ht="36" x14ac:dyDescent="0.25">
      <c r="A5" s="270" t="s">
        <v>534</v>
      </c>
      <c r="B5" s="266" t="s">
        <v>535</v>
      </c>
      <c r="C5" s="137" t="s">
        <v>599</v>
      </c>
    </row>
    <row r="6" spans="1:3" ht="36" x14ac:dyDescent="0.25">
      <c r="A6" s="270" t="s">
        <v>536</v>
      </c>
      <c r="B6" s="266" t="s">
        <v>537</v>
      </c>
      <c r="C6" s="137" t="s">
        <v>600</v>
      </c>
    </row>
    <row r="7" spans="1:3" ht="24" x14ac:dyDescent="0.25">
      <c r="A7" s="270" t="s">
        <v>538</v>
      </c>
      <c r="B7" s="266" t="s">
        <v>539</v>
      </c>
      <c r="C7" s="137" t="s">
        <v>602</v>
      </c>
    </row>
    <row r="8" spans="1:3" ht="24" x14ac:dyDescent="0.25">
      <c r="A8" s="270" t="s">
        <v>540</v>
      </c>
      <c r="B8" s="266" t="s">
        <v>636</v>
      </c>
      <c r="C8" s="137" t="s">
        <v>603</v>
      </c>
    </row>
    <row r="9" spans="1:3" ht="36" x14ac:dyDescent="0.25">
      <c r="A9" s="270" t="s">
        <v>541</v>
      </c>
      <c r="B9" s="267" t="s">
        <v>542</v>
      </c>
      <c r="C9" s="137" t="s">
        <v>604</v>
      </c>
    </row>
    <row r="10" spans="1:3" ht="36" x14ac:dyDescent="0.25">
      <c r="A10" s="270" t="s">
        <v>543</v>
      </c>
      <c r="B10" s="266" t="s">
        <v>544</v>
      </c>
      <c r="C10" s="137" t="s">
        <v>605</v>
      </c>
    </row>
    <row r="11" spans="1:3" ht="24" x14ac:dyDescent="0.25">
      <c r="A11" s="270" t="s">
        <v>545</v>
      </c>
      <c r="B11" s="266" t="s">
        <v>546</v>
      </c>
      <c r="C11" s="137" t="s">
        <v>606</v>
      </c>
    </row>
    <row r="12" spans="1:3" ht="24" x14ac:dyDescent="0.25">
      <c r="A12" s="270" t="s">
        <v>547</v>
      </c>
      <c r="B12" s="266" t="s">
        <v>548</v>
      </c>
      <c r="C12" s="137" t="s">
        <v>607</v>
      </c>
    </row>
    <row r="13" spans="1:3" ht="24" x14ac:dyDescent="0.25">
      <c r="A13" s="270" t="s">
        <v>549</v>
      </c>
      <c r="B13" s="266" t="s">
        <v>550</v>
      </c>
      <c r="C13" s="137" t="s">
        <v>608</v>
      </c>
    </row>
    <row r="14" spans="1:3" ht="24" x14ac:dyDescent="0.25">
      <c r="A14" s="270" t="s">
        <v>551</v>
      </c>
      <c r="B14" s="266" t="s">
        <v>552</v>
      </c>
      <c r="C14" s="137" t="s">
        <v>609</v>
      </c>
    </row>
    <row r="15" spans="1:3" ht="36" x14ac:dyDescent="0.25">
      <c r="A15" s="270" t="s">
        <v>553</v>
      </c>
      <c r="B15" s="266" t="s">
        <v>554</v>
      </c>
      <c r="C15" s="137" t="s">
        <v>610</v>
      </c>
    </row>
    <row r="16" spans="1:3" ht="36" x14ac:dyDescent="0.25">
      <c r="A16" s="270" t="s">
        <v>555</v>
      </c>
      <c r="B16" s="266" t="s">
        <v>596</v>
      </c>
      <c r="C16" s="137" t="s">
        <v>611</v>
      </c>
    </row>
    <row r="17" spans="1:3" ht="24" x14ac:dyDescent="0.25">
      <c r="A17" s="270" t="s">
        <v>556</v>
      </c>
      <c r="B17" s="266" t="s">
        <v>557</v>
      </c>
      <c r="C17" s="137" t="s">
        <v>612</v>
      </c>
    </row>
    <row r="18" spans="1:3" ht="24" x14ac:dyDescent="0.25">
      <c r="A18" s="270" t="s">
        <v>558</v>
      </c>
      <c r="B18" s="266" t="s">
        <v>559</v>
      </c>
      <c r="C18" s="137" t="s">
        <v>613</v>
      </c>
    </row>
    <row r="19" spans="1:3" ht="36" x14ac:dyDescent="0.25">
      <c r="A19" s="270" t="s">
        <v>560</v>
      </c>
      <c r="B19" s="266" t="s">
        <v>561</v>
      </c>
      <c r="C19" s="137" t="s">
        <v>614</v>
      </c>
    </row>
    <row r="20" spans="1:3" x14ac:dyDescent="0.25">
      <c r="A20" s="270" t="s">
        <v>562</v>
      </c>
      <c r="B20" s="266" t="s">
        <v>563</v>
      </c>
      <c r="C20" s="137" t="s">
        <v>615</v>
      </c>
    </row>
    <row r="21" spans="1:3" ht="24" x14ac:dyDescent="0.25">
      <c r="A21" s="270" t="s">
        <v>564</v>
      </c>
      <c r="B21" s="266" t="s">
        <v>565</v>
      </c>
      <c r="C21" s="137" t="s">
        <v>616</v>
      </c>
    </row>
    <row r="22" spans="1:3" ht="24" x14ac:dyDescent="0.25">
      <c r="A22" s="270" t="s">
        <v>566</v>
      </c>
      <c r="B22" s="266" t="s">
        <v>567</v>
      </c>
      <c r="C22" s="137" t="s">
        <v>617</v>
      </c>
    </row>
    <row r="23" spans="1:3" ht="24" x14ac:dyDescent="0.25">
      <c r="A23" s="270" t="s">
        <v>568</v>
      </c>
      <c r="B23" s="266" t="s">
        <v>598</v>
      </c>
      <c r="C23" s="137" t="s">
        <v>618</v>
      </c>
    </row>
    <row r="24" spans="1:3" ht="36" x14ac:dyDescent="0.25">
      <c r="A24" s="270" t="s">
        <v>569</v>
      </c>
      <c r="B24" s="266" t="s">
        <v>570</v>
      </c>
      <c r="C24" s="137" t="s">
        <v>619</v>
      </c>
    </row>
    <row r="25" spans="1:3" ht="36" x14ac:dyDescent="0.25">
      <c r="A25" s="270" t="s">
        <v>571</v>
      </c>
      <c r="B25" s="266" t="s">
        <v>572</v>
      </c>
      <c r="C25" s="137" t="s">
        <v>620</v>
      </c>
    </row>
    <row r="26" spans="1:3" ht="24" x14ac:dyDescent="0.25">
      <c r="A26" s="270" t="s">
        <v>573</v>
      </c>
      <c r="B26" s="266" t="s">
        <v>574</v>
      </c>
      <c r="C26" s="137" t="s">
        <v>621</v>
      </c>
    </row>
    <row r="27" spans="1:3" ht="60" x14ac:dyDescent="0.25">
      <c r="A27" s="270" t="s">
        <v>575</v>
      </c>
      <c r="B27" s="266" t="s">
        <v>594</v>
      </c>
      <c r="C27" s="137" t="s">
        <v>622</v>
      </c>
    </row>
    <row r="28" spans="1:3" ht="36" x14ac:dyDescent="0.25">
      <c r="A28" s="270" t="s">
        <v>576</v>
      </c>
      <c r="B28" s="266" t="s">
        <v>577</v>
      </c>
      <c r="C28" s="137" t="s">
        <v>623</v>
      </c>
    </row>
    <row r="29" spans="1:3" x14ac:dyDescent="0.25">
      <c r="A29" s="271" t="s">
        <v>578</v>
      </c>
      <c r="B29" s="266" t="s">
        <v>595</v>
      </c>
      <c r="C29" s="137" t="s">
        <v>624</v>
      </c>
    </row>
    <row r="30" spans="1:3" ht="24" x14ac:dyDescent="0.25">
      <c r="A30" s="270" t="s">
        <v>579</v>
      </c>
      <c r="B30" s="266" t="s">
        <v>580</v>
      </c>
      <c r="C30" s="137" t="s">
        <v>625</v>
      </c>
    </row>
    <row r="31" spans="1:3" ht="36" x14ac:dyDescent="0.25">
      <c r="A31" s="270" t="s">
        <v>581</v>
      </c>
      <c r="B31" s="266" t="s">
        <v>582</v>
      </c>
      <c r="C31" s="137" t="s">
        <v>626</v>
      </c>
    </row>
    <row r="32" spans="1:3" ht="36" x14ac:dyDescent="0.25">
      <c r="A32" s="270" t="s">
        <v>583</v>
      </c>
      <c r="B32" s="266" t="s">
        <v>584</v>
      </c>
      <c r="C32" s="137" t="s">
        <v>627</v>
      </c>
    </row>
    <row r="33" spans="1:3" ht="36" x14ac:dyDescent="0.25">
      <c r="A33" s="270" t="s">
        <v>585</v>
      </c>
      <c r="B33" s="266" t="s">
        <v>586</v>
      </c>
      <c r="C33" s="137" t="s">
        <v>628</v>
      </c>
    </row>
    <row r="34" spans="1:3" ht="24" x14ac:dyDescent="0.25">
      <c r="A34" s="270" t="s">
        <v>587</v>
      </c>
      <c r="B34" s="266" t="s">
        <v>588</v>
      </c>
      <c r="C34" s="137" t="s">
        <v>629</v>
      </c>
    </row>
    <row r="35" spans="1:3" ht="48" x14ac:dyDescent="0.25">
      <c r="A35" s="270" t="s">
        <v>589</v>
      </c>
      <c r="B35" s="266" t="s">
        <v>590</v>
      </c>
      <c r="C35" s="137" t="s">
        <v>630</v>
      </c>
    </row>
    <row r="36" spans="1:3" ht="36" x14ac:dyDescent="0.25">
      <c r="A36" s="270" t="s">
        <v>591</v>
      </c>
      <c r="B36" s="266" t="s">
        <v>592</v>
      </c>
      <c r="C36" s="137" t="s">
        <v>631</v>
      </c>
    </row>
  </sheetData>
  <autoFilter ref="A1:B2" xr:uid="{00000000-0009-0000-0000-000006000000}"/>
  <phoneticPr fontId="5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dimension ref="A1:AN90"/>
  <sheetViews>
    <sheetView view="pageBreakPreview" zoomScale="50" zoomScaleNormal="80" zoomScaleSheetLayoutView="50" workbookViewId="0">
      <selection activeCell="AS14" sqref="AS14"/>
    </sheetView>
  </sheetViews>
  <sheetFormatPr baseColWidth="10" defaultColWidth="6.85546875" defaultRowHeight="27.75" customHeight="1" x14ac:dyDescent="0.25"/>
  <cols>
    <col min="1" max="1" width="6.85546875" style="3"/>
    <col min="6" max="6" width="7.140625" customWidth="1"/>
    <col min="21" max="22" width="7" customWidth="1"/>
    <col min="26" max="26" width="6.42578125" customWidth="1"/>
  </cols>
  <sheetData>
    <row r="1" spans="1:40" s="3" customFormat="1" ht="27.75" customHeight="1" x14ac:dyDescent="0.25">
      <c r="A1" s="20"/>
      <c r="B1" s="782"/>
      <c r="C1" s="783"/>
      <c r="D1" s="783"/>
      <c r="E1" s="783"/>
      <c r="F1" s="783"/>
      <c r="G1" s="784"/>
      <c r="H1" s="787" t="s">
        <v>225</v>
      </c>
      <c r="I1" s="788"/>
      <c r="J1" s="788"/>
      <c r="K1" s="788"/>
      <c r="L1" s="788"/>
      <c r="M1" s="788"/>
      <c r="N1" s="788"/>
      <c r="O1" s="788"/>
      <c r="P1" s="788"/>
      <c r="Q1" s="788"/>
      <c r="R1" s="788"/>
      <c r="S1" s="788"/>
      <c r="T1" s="788"/>
      <c r="U1" s="788"/>
      <c r="V1" s="788"/>
      <c r="W1" s="788"/>
      <c r="X1" s="788"/>
      <c r="Y1" s="788"/>
      <c r="Z1" s="788"/>
      <c r="AA1" s="788"/>
      <c r="AB1" s="788"/>
      <c r="AC1" s="788"/>
      <c r="AD1" s="789"/>
      <c r="AE1" s="593" t="s">
        <v>204</v>
      </c>
      <c r="AF1" s="594"/>
      <c r="AG1" s="594"/>
      <c r="AH1" s="595"/>
      <c r="AI1" s="20"/>
      <c r="AJ1" s="20"/>
      <c r="AK1" s="20"/>
      <c r="AL1" s="20"/>
      <c r="AM1" s="20"/>
      <c r="AN1" s="20"/>
    </row>
    <row r="2" spans="1:40" s="3" customFormat="1" ht="27.75" customHeight="1" x14ac:dyDescent="0.25">
      <c r="A2" s="20"/>
      <c r="B2" s="772"/>
      <c r="C2" s="773"/>
      <c r="D2" s="773"/>
      <c r="E2" s="773"/>
      <c r="F2" s="773"/>
      <c r="G2" s="785"/>
      <c r="H2" s="790"/>
      <c r="I2" s="791"/>
      <c r="J2" s="791"/>
      <c r="K2" s="791"/>
      <c r="L2" s="791"/>
      <c r="M2" s="791"/>
      <c r="N2" s="791"/>
      <c r="O2" s="791"/>
      <c r="P2" s="791"/>
      <c r="Q2" s="791"/>
      <c r="R2" s="791"/>
      <c r="S2" s="791"/>
      <c r="T2" s="791"/>
      <c r="U2" s="791"/>
      <c r="V2" s="791"/>
      <c r="W2" s="791"/>
      <c r="X2" s="791"/>
      <c r="Y2" s="791"/>
      <c r="Z2" s="791"/>
      <c r="AA2" s="791"/>
      <c r="AB2" s="791"/>
      <c r="AC2" s="791"/>
      <c r="AD2" s="792"/>
      <c r="AE2" s="596"/>
      <c r="AF2" s="781"/>
      <c r="AG2" s="781"/>
      <c r="AH2" s="598"/>
      <c r="AI2" s="20"/>
      <c r="AJ2" s="20"/>
      <c r="AK2" s="20"/>
      <c r="AL2" s="20"/>
      <c r="AM2" s="20"/>
      <c r="AN2" s="20"/>
    </row>
    <row r="3" spans="1:40" s="3" customFormat="1" ht="27.75" customHeight="1" x14ac:dyDescent="0.25">
      <c r="A3" s="20"/>
      <c r="B3" s="772"/>
      <c r="C3" s="773"/>
      <c r="D3" s="773"/>
      <c r="E3" s="773"/>
      <c r="F3" s="773"/>
      <c r="G3" s="785"/>
      <c r="H3" s="790"/>
      <c r="I3" s="791"/>
      <c r="J3" s="791"/>
      <c r="K3" s="791"/>
      <c r="L3" s="791"/>
      <c r="M3" s="791"/>
      <c r="N3" s="791"/>
      <c r="O3" s="791"/>
      <c r="P3" s="791"/>
      <c r="Q3" s="791"/>
      <c r="R3" s="791"/>
      <c r="S3" s="791"/>
      <c r="T3" s="791"/>
      <c r="U3" s="791"/>
      <c r="V3" s="791"/>
      <c r="W3" s="791"/>
      <c r="X3" s="791"/>
      <c r="Y3" s="791"/>
      <c r="Z3" s="791"/>
      <c r="AA3" s="791"/>
      <c r="AB3" s="791"/>
      <c r="AC3" s="791"/>
      <c r="AD3" s="792"/>
      <c r="AE3" s="596"/>
      <c r="AF3" s="781"/>
      <c r="AG3" s="781"/>
      <c r="AH3" s="598"/>
      <c r="AI3" s="20"/>
      <c r="AJ3" s="20"/>
      <c r="AK3" s="20"/>
      <c r="AL3" s="20"/>
      <c r="AM3" s="20"/>
      <c r="AN3" s="20"/>
    </row>
    <row r="4" spans="1:40" s="3" customFormat="1" ht="27.75" customHeight="1" x14ac:dyDescent="0.25">
      <c r="A4" s="20"/>
      <c r="B4" s="772"/>
      <c r="C4" s="773"/>
      <c r="D4" s="773"/>
      <c r="E4" s="773"/>
      <c r="F4" s="773"/>
      <c r="G4" s="785"/>
      <c r="H4" s="790"/>
      <c r="I4" s="791"/>
      <c r="J4" s="791"/>
      <c r="K4" s="791"/>
      <c r="L4" s="791"/>
      <c r="M4" s="791"/>
      <c r="N4" s="791"/>
      <c r="O4" s="791"/>
      <c r="P4" s="791"/>
      <c r="Q4" s="791"/>
      <c r="R4" s="791"/>
      <c r="S4" s="791"/>
      <c r="T4" s="791"/>
      <c r="U4" s="791"/>
      <c r="V4" s="791"/>
      <c r="W4" s="791"/>
      <c r="X4" s="791"/>
      <c r="Y4" s="791"/>
      <c r="Z4" s="791"/>
      <c r="AA4" s="791"/>
      <c r="AB4" s="791"/>
      <c r="AC4" s="791"/>
      <c r="AD4" s="792"/>
      <c r="AE4" s="599"/>
      <c r="AF4" s="600"/>
      <c r="AG4" s="600"/>
      <c r="AH4" s="601"/>
      <c r="AI4" s="20"/>
      <c r="AJ4" s="20"/>
      <c r="AK4" s="20"/>
      <c r="AL4" s="20"/>
      <c r="AM4" s="20"/>
      <c r="AN4" s="20"/>
    </row>
    <row r="5" spans="1:40" s="3" customFormat="1" ht="27.75" customHeight="1" x14ac:dyDescent="0.25">
      <c r="A5" s="20"/>
      <c r="B5" s="772"/>
      <c r="C5" s="773"/>
      <c r="D5" s="773"/>
      <c r="E5" s="773"/>
      <c r="F5" s="773"/>
      <c r="G5" s="785"/>
      <c r="H5" s="790"/>
      <c r="I5" s="791"/>
      <c r="J5" s="791"/>
      <c r="K5" s="791"/>
      <c r="L5" s="791"/>
      <c r="M5" s="791"/>
      <c r="N5" s="791"/>
      <c r="O5" s="791"/>
      <c r="P5" s="791"/>
      <c r="Q5" s="791"/>
      <c r="R5" s="791"/>
      <c r="S5" s="791"/>
      <c r="T5" s="791"/>
      <c r="U5" s="791"/>
      <c r="V5" s="791"/>
      <c r="W5" s="791"/>
      <c r="X5" s="791"/>
      <c r="Y5" s="791"/>
      <c r="Z5" s="791"/>
      <c r="AA5" s="791"/>
      <c r="AB5" s="791"/>
      <c r="AC5" s="791"/>
      <c r="AD5" s="792"/>
      <c r="AE5" s="602" t="s">
        <v>387</v>
      </c>
      <c r="AF5" s="776"/>
      <c r="AG5" s="776"/>
      <c r="AH5" s="603"/>
      <c r="AI5" s="20"/>
      <c r="AJ5" s="20"/>
      <c r="AK5" s="20"/>
      <c r="AL5" s="20"/>
      <c r="AM5" s="20"/>
      <c r="AN5" s="20"/>
    </row>
    <row r="6" spans="1:40" s="3" customFormat="1" ht="27.75" customHeight="1" x14ac:dyDescent="0.25">
      <c r="A6" s="20"/>
      <c r="B6" s="772"/>
      <c r="C6" s="773"/>
      <c r="D6" s="773"/>
      <c r="E6" s="773"/>
      <c r="F6" s="773"/>
      <c r="G6" s="785"/>
      <c r="H6" s="790"/>
      <c r="I6" s="791"/>
      <c r="J6" s="791"/>
      <c r="K6" s="791"/>
      <c r="L6" s="791"/>
      <c r="M6" s="791"/>
      <c r="N6" s="791"/>
      <c r="O6" s="791"/>
      <c r="P6" s="791"/>
      <c r="Q6" s="791"/>
      <c r="R6" s="791"/>
      <c r="S6" s="791"/>
      <c r="T6" s="791"/>
      <c r="U6" s="791"/>
      <c r="V6" s="791"/>
      <c r="W6" s="791"/>
      <c r="X6" s="791"/>
      <c r="Y6" s="791"/>
      <c r="Z6" s="791"/>
      <c r="AA6" s="791"/>
      <c r="AB6" s="791"/>
      <c r="AC6" s="791"/>
      <c r="AD6" s="792"/>
      <c r="AE6" s="777"/>
      <c r="AF6" s="778"/>
      <c r="AG6" s="778"/>
      <c r="AH6" s="779"/>
      <c r="AI6" s="20"/>
      <c r="AJ6" s="20"/>
      <c r="AK6" s="20"/>
      <c r="AL6" s="20"/>
      <c r="AM6" s="20"/>
      <c r="AN6" s="20"/>
    </row>
    <row r="7" spans="1:40" s="3" customFormat="1" ht="27.75" customHeight="1" x14ac:dyDescent="0.25">
      <c r="A7" s="20"/>
      <c r="B7" s="772"/>
      <c r="C7" s="773"/>
      <c r="D7" s="773"/>
      <c r="E7" s="773"/>
      <c r="F7" s="773"/>
      <c r="G7" s="785"/>
      <c r="H7" s="790"/>
      <c r="I7" s="791"/>
      <c r="J7" s="791"/>
      <c r="K7" s="791"/>
      <c r="L7" s="791"/>
      <c r="M7" s="791"/>
      <c r="N7" s="791"/>
      <c r="O7" s="791"/>
      <c r="P7" s="791"/>
      <c r="Q7" s="791"/>
      <c r="R7" s="791"/>
      <c r="S7" s="791"/>
      <c r="T7" s="791"/>
      <c r="U7" s="791"/>
      <c r="V7" s="791"/>
      <c r="W7" s="791"/>
      <c r="X7" s="791"/>
      <c r="Y7" s="791"/>
      <c r="Z7" s="791"/>
      <c r="AA7" s="791"/>
      <c r="AB7" s="791"/>
      <c r="AC7" s="791"/>
      <c r="AD7" s="792"/>
      <c r="AE7" s="777"/>
      <c r="AF7" s="778"/>
      <c r="AG7" s="778"/>
      <c r="AH7" s="779"/>
      <c r="AI7" s="20"/>
      <c r="AJ7" s="20"/>
      <c r="AK7" s="20"/>
      <c r="AL7" s="20"/>
      <c r="AM7" s="20"/>
      <c r="AN7" s="20"/>
    </row>
    <row r="8" spans="1:40" s="3" customFormat="1" ht="27.75" customHeight="1" x14ac:dyDescent="0.25">
      <c r="A8" s="20"/>
      <c r="B8" s="774"/>
      <c r="C8" s="775"/>
      <c r="D8" s="775"/>
      <c r="E8" s="775"/>
      <c r="F8" s="775"/>
      <c r="G8" s="786"/>
      <c r="H8" s="793"/>
      <c r="I8" s="794"/>
      <c r="J8" s="794"/>
      <c r="K8" s="794"/>
      <c r="L8" s="794"/>
      <c r="M8" s="794"/>
      <c r="N8" s="794"/>
      <c r="O8" s="794"/>
      <c r="P8" s="794"/>
      <c r="Q8" s="794"/>
      <c r="R8" s="794"/>
      <c r="S8" s="794"/>
      <c r="T8" s="794"/>
      <c r="U8" s="794"/>
      <c r="V8" s="794"/>
      <c r="W8" s="794"/>
      <c r="X8" s="794"/>
      <c r="Y8" s="794"/>
      <c r="Z8" s="794"/>
      <c r="AA8" s="794"/>
      <c r="AB8" s="794"/>
      <c r="AC8" s="794"/>
      <c r="AD8" s="795"/>
      <c r="AE8" s="604"/>
      <c r="AF8" s="780"/>
      <c r="AG8" s="780"/>
      <c r="AH8" s="605"/>
      <c r="AI8" s="20"/>
      <c r="AJ8" s="20"/>
      <c r="AK8" s="20"/>
      <c r="AL8" s="20"/>
      <c r="AM8" s="20"/>
      <c r="AN8" s="20"/>
    </row>
    <row r="9" spans="1:40" s="3" customFormat="1" ht="27.75" customHeight="1" thickBot="1" x14ac:dyDescent="0.3">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row>
    <row r="10" spans="1:40" s="3" customFormat="1" ht="14.25" customHeight="1" x14ac:dyDescent="0.25">
      <c r="A10" s="20"/>
      <c r="B10" s="40"/>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2"/>
      <c r="AI10" s="20"/>
      <c r="AJ10" s="20"/>
      <c r="AK10" s="20"/>
      <c r="AL10" s="20"/>
      <c r="AM10" s="20"/>
      <c r="AN10" s="20"/>
    </row>
    <row r="11" spans="1:40" s="3" customFormat="1" ht="27.75" customHeight="1" x14ac:dyDescent="0.55000000000000004">
      <c r="A11" s="20"/>
      <c r="B11" s="811" t="s">
        <v>152</v>
      </c>
      <c r="C11" s="812"/>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3"/>
      <c r="AI11" s="20"/>
      <c r="AJ11" s="20"/>
      <c r="AK11" s="20"/>
      <c r="AL11" s="20"/>
      <c r="AM11" s="20"/>
      <c r="AN11" s="20"/>
    </row>
    <row r="12" spans="1:40" s="3" customFormat="1" ht="45" customHeight="1" x14ac:dyDescent="0.25">
      <c r="A12" s="20"/>
      <c r="B12" s="828" t="s">
        <v>172</v>
      </c>
      <c r="C12" s="829"/>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30"/>
      <c r="AI12" s="20"/>
      <c r="AJ12" s="20"/>
      <c r="AK12" s="20"/>
      <c r="AL12" s="20"/>
      <c r="AM12" s="20"/>
      <c r="AN12" s="20"/>
    </row>
    <row r="13" spans="1:40" s="3" customFormat="1" ht="27.75" customHeight="1" x14ac:dyDescent="0.25">
      <c r="A13" s="20"/>
      <c r="B13" s="22"/>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3"/>
      <c r="AI13" s="20"/>
      <c r="AJ13" s="20"/>
      <c r="AK13" s="20"/>
      <c r="AL13" s="20"/>
      <c r="AM13" s="20"/>
      <c r="AN13" s="20"/>
    </row>
    <row r="14" spans="1:40" s="3" customFormat="1" ht="27.75" customHeight="1" x14ac:dyDescent="0.25">
      <c r="A14" s="20"/>
      <c r="B14" s="22"/>
      <c r="C14" s="21"/>
      <c r="D14" s="21"/>
      <c r="E14" s="21"/>
      <c r="F14" s="805" t="s">
        <v>1</v>
      </c>
      <c r="G14" s="805"/>
      <c r="H14" s="805"/>
      <c r="I14" s="805"/>
      <c r="J14" s="805"/>
      <c r="K14" s="805"/>
      <c r="L14" s="805"/>
      <c r="M14" s="805"/>
      <c r="N14" s="805"/>
      <c r="O14" s="805"/>
      <c r="P14" s="805"/>
      <c r="Q14" s="805"/>
      <c r="R14" s="805"/>
      <c r="S14" s="805"/>
      <c r="T14" s="805"/>
      <c r="U14" s="805"/>
      <c r="V14" s="805"/>
      <c r="W14" s="805"/>
      <c r="X14" s="805"/>
      <c r="Y14" s="805"/>
      <c r="Z14" s="805"/>
      <c r="AA14" s="805"/>
      <c r="AB14" s="805"/>
      <c r="AC14" s="805"/>
      <c r="AD14" s="805"/>
      <c r="AE14" s="21"/>
      <c r="AF14" s="21"/>
      <c r="AG14" s="21"/>
      <c r="AH14" s="23"/>
      <c r="AI14" s="20"/>
      <c r="AJ14" s="20"/>
      <c r="AK14" s="20"/>
      <c r="AL14" s="20"/>
      <c r="AM14" s="20"/>
      <c r="AN14" s="20"/>
    </row>
    <row r="15" spans="1:40" ht="27.75" customHeight="1" x14ac:dyDescent="0.25">
      <c r="A15" s="20"/>
      <c r="B15" s="22"/>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3"/>
      <c r="AI15" s="20"/>
      <c r="AJ15" s="20"/>
      <c r="AK15" s="20"/>
      <c r="AL15" s="20"/>
      <c r="AM15" s="20"/>
      <c r="AN15" s="20"/>
    </row>
    <row r="16" spans="1:40" ht="27.75" customHeight="1" thickBot="1" x14ac:dyDescent="0.3">
      <c r="A16" s="20"/>
      <c r="B16" s="22"/>
      <c r="C16" s="21"/>
      <c r="D16" s="21"/>
      <c r="E16" s="21"/>
      <c r="F16" s="809" t="s">
        <v>162</v>
      </c>
      <c r="G16" s="809"/>
      <c r="H16" s="809"/>
      <c r="I16" s="809"/>
      <c r="J16" s="809"/>
      <c r="K16" s="809" t="s">
        <v>163</v>
      </c>
      <c r="L16" s="809"/>
      <c r="M16" s="809"/>
      <c r="N16" s="809"/>
      <c r="O16" s="809"/>
      <c r="P16" s="809" t="s">
        <v>164</v>
      </c>
      <c r="Q16" s="809"/>
      <c r="R16" s="809"/>
      <c r="S16" s="809"/>
      <c r="T16" s="809"/>
      <c r="U16" s="809" t="s">
        <v>165</v>
      </c>
      <c r="V16" s="809"/>
      <c r="W16" s="809"/>
      <c r="X16" s="809"/>
      <c r="Y16" s="809"/>
      <c r="Z16" s="809" t="s">
        <v>166</v>
      </c>
      <c r="AA16" s="809"/>
      <c r="AB16" s="809"/>
      <c r="AC16" s="809"/>
      <c r="AD16" s="809"/>
      <c r="AE16" s="21"/>
      <c r="AF16" s="21"/>
      <c r="AG16" s="21"/>
      <c r="AH16" s="23"/>
      <c r="AI16" s="20"/>
      <c r="AJ16" s="20"/>
      <c r="AK16" s="20"/>
      <c r="AL16" s="20"/>
      <c r="AM16" s="20"/>
      <c r="AN16" s="20"/>
    </row>
    <row r="17" spans="1:40" ht="27.75" customHeight="1" x14ac:dyDescent="0.25">
      <c r="A17" s="20"/>
      <c r="B17" s="810" t="s">
        <v>27</v>
      </c>
      <c r="C17" s="36"/>
      <c r="D17" s="21"/>
      <c r="E17" s="21"/>
      <c r="F17" s="91" t="str">
        <f>IF(AND('2.Identificacion_Riesgos'!$K$10=1,'2.Identificacion_Riesgos'!$M$10=1),'2.Identificacion_Riesgos'!A10,"")</f>
        <v/>
      </c>
      <c r="G17" s="92" t="str">
        <f>IF(AND('2.Identificacion_Riesgos'!$K$15=1,'2.Identificacion_Riesgos'!$M$15=1),'2.Identificacion_Riesgos'!$A$15,"")</f>
        <v/>
      </c>
      <c r="H17" s="92" t="str">
        <f>IF(AND('2.Identificacion_Riesgos'!$K$20=1,'2.Identificacion_Riesgos'!$M$20=1),'2.Identificacion_Riesgos'!$A$20,"")</f>
        <v/>
      </c>
      <c r="I17" s="92" t="str">
        <f>IF(AND('2.Identificacion_Riesgos'!$K$25=1,'2.Identificacion_Riesgos'!$M$25=1),'2.Identificacion_Riesgos'!$A$25,"")</f>
        <v/>
      </c>
      <c r="J17" s="93" t="str">
        <f>IF(AND('2.Identificacion_Riesgos'!$K$30=1,'2.Identificacion_Riesgos'!$M$30=1),'2.Identificacion_Riesgos'!$A$30,"")</f>
        <v/>
      </c>
      <c r="K17" s="91" t="str">
        <f>IF(AND('2.Identificacion_Riesgos'!$K$10=1,'2.Identificacion_Riesgos'!$M$10=2),'2.Identificacion_Riesgos'!$A$10,"")</f>
        <v/>
      </c>
      <c r="L17" s="92" t="str">
        <f>IF(AND('2.Identificacion_Riesgos'!$K$15=1,'2.Identificacion_Riesgos'!$M$15=2),'2.Identificacion_Riesgos'!$A$15,"")</f>
        <v/>
      </c>
      <c r="M17" s="92" t="str">
        <f>IF(AND('2.Identificacion_Riesgos'!$K$20=1,'2.Identificacion_Riesgos'!$M$20=2),'2.Identificacion_Riesgos'!$A$20,"")</f>
        <v/>
      </c>
      <c r="N17" s="92" t="str">
        <f>IF(AND('2.Identificacion_Riesgos'!$K$25=1,'2.Identificacion_Riesgos'!$M$25=2),'2.Identificacion_Riesgos'!$A$25,"")</f>
        <v/>
      </c>
      <c r="O17" s="93" t="str">
        <f>IF(AND('2.Identificacion_Riesgos'!$K$30=1,'2.Identificacion_Riesgos'!$M$30=2),'2.Identificacion_Riesgos'!$A$30,"")</f>
        <v/>
      </c>
      <c r="P17" s="96" t="str">
        <f>IF(AND('2.Identificacion_Riesgos'!$K$10=1,'2.Identificacion_Riesgos'!$M$10=3),'2.Identificacion_Riesgos'!$A$10,"")</f>
        <v/>
      </c>
      <c r="Q17" s="97" t="str">
        <f>IF(AND('2.Identificacion_Riesgos'!$K$15=1,'2.Identificacion_Riesgos'!$M$15=3),'2.Identificacion_Riesgos'!$A$15,"")</f>
        <v/>
      </c>
      <c r="R17" s="97" t="str">
        <f>IF(AND('2.Identificacion_Riesgos'!$K$20=1,'2.Identificacion_Riesgos'!$M$20=3),'2.Identificacion_Riesgos'!$A$20,"")</f>
        <v/>
      </c>
      <c r="S17" s="97" t="str">
        <f>IF(AND('2.Identificacion_Riesgos'!$K$25=1,'2.Identificacion_Riesgos'!$M$25=3),'2.Identificacion_Riesgos'!$A$25,"")</f>
        <v/>
      </c>
      <c r="T17" s="98" t="str">
        <f>IF(AND('2.Identificacion_Riesgos'!$K$30=1,'2.Identificacion_Riesgos'!$M$30=3),'2.Identificacion_Riesgos'!$A$30,"")</f>
        <v/>
      </c>
      <c r="U17" s="86" t="str">
        <f>IF(AND('2.Identificacion_Riesgos'!$K$10=1,'2.Identificacion_Riesgos'!$M$10=4),'2.Identificacion_Riesgos'!$A$10,"")</f>
        <v/>
      </c>
      <c r="V17" s="87" t="str">
        <f>IF(AND('2.Identificacion_Riesgos'!$K$15=1,'2.Identificacion_Riesgos'!$M$15=4),'2.Identificacion_Riesgos'!$A$15,"")</f>
        <v/>
      </c>
      <c r="W17" s="87" t="str">
        <f>IF(AND('2.Identificacion_Riesgos'!$K$20=1,'2.Identificacion_Riesgos'!$M$20=4),'2.Identificacion_Riesgos'!$A$20,"")</f>
        <v/>
      </c>
      <c r="X17" s="87" t="str">
        <f>IF(AND('2.Identificacion_Riesgos'!$K$25=1,'2.Identificacion_Riesgos'!$M$25=4),'2.Identificacion_Riesgos'!$A$25,"")</f>
        <v/>
      </c>
      <c r="Y17" s="88" t="str">
        <f>IF(AND('2.Identificacion_Riesgos'!$K$30=1,'2.Identificacion_Riesgos'!$M$55=4),'2.Identificacion_Riesgos'!$A$30,"")</f>
        <v/>
      </c>
      <c r="Z17" s="86" t="str">
        <f>IF(AND('2.Identificacion_Riesgos'!$K$10=1,'2.Identificacion_Riesgos'!$M$10=5),'2.Identificacion_Riesgos'!$A$10,"")</f>
        <v/>
      </c>
      <c r="AA17" s="87" t="str">
        <f>IF(AND('2.Identificacion_Riesgos'!$K$15=1,'2.Identificacion_Riesgos'!$M$15=5),'2.Identificacion_Riesgos'!$A$15,"")</f>
        <v/>
      </c>
      <c r="AB17" s="87" t="str">
        <f>IF(AND('2.Identificacion_Riesgos'!$K$20=1,'2.Identificacion_Riesgos'!$M$20=5),'2.Identificacion_Riesgos'!$A$20,"")</f>
        <v/>
      </c>
      <c r="AC17" s="87" t="str">
        <f>IF(AND('2.Identificacion_Riesgos'!$K$25=1,'2.Identificacion_Riesgos'!$M$25=5),'2.Identificacion_Riesgos'!$A$25,"")</f>
        <v/>
      </c>
      <c r="AD17" s="88" t="str">
        <f>IF(AND('2.Identificacion_Riesgos'!$K$30=1,'2.Identificacion_Riesgos'!$M$30=5),'2.Identificacion_Riesgos'!$A$30,"")</f>
        <v/>
      </c>
      <c r="AE17" s="21"/>
      <c r="AF17" s="21"/>
      <c r="AG17" s="21"/>
      <c r="AH17" s="23"/>
      <c r="AI17" s="20"/>
      <c r="AJ17" s="20"/>
      <c r="AK17" s="20"/>
      <c r="AL17" s="20"/>
      <c r="AM17" s="20"/>
      <c r="AN17" s="20"/>
    </row>
    <row r="18" spans="1:40" ht="27.75" customHeight="1" x14ac:dyDescent="0.25">
      <c r="A18" s="20"/>
      <c r="B18" s="810"/>
      <c r="C18" s="809" t="s">
        <v>167</v>
      </c>
      <c r="D18" s="809"/>
      <c r="E18" s="809"/>
      <c r="F18" s="94" t="str">
        <f>IF(AND('2.Identificacion_Riesgos'!$K$35=1,'2.Identificacion_Riesgos'!$M$35=1),'2.Identificacion_Riesgos'!$A$35,"")</f>
        <v/>
      </c>
      <c r="G18" s="27" t="str">
        <f>IF(AND('2.Identificacion_Riesgos'!$K$40=1,'2.Identificacion_Riesgos'!$M$40=1),'2.Identificacion_Riesgos'!$A$40,"")</f>
        <v/>
      </c>
      <c r="H18" s="28" t="str">
        <f>IF(AND('2.Identificacion_Riesgos'!$K$45=1,'2.Identificacion_Riesgos'!$M$45=1),'2.Identificacion_Riesgos'!$A$45,"")</f>
        <v/>
      </c>
      <c r="I18" s="27" t="str">
        <f>IF(AND('2.Identificacion_Riesgos'!$K$50=1,'2.Identificacion_Riesgos'!$M$50=1),'2.Identificacion_Riesgos'!$A$50,"")</f>
        <v/>
      </c>
      <c r="J18" s="95" t="str">
        <f>IF(AND('2.Identificacion_Riesgos'!$K$55=1,'2.Identificacion_Riesgos'!$M$55=1),'2.Identificacion_Riesgos'!$A$55,"")</f>
        <v/>
      </c>
      <c r="K18" s="94" t="str">
        <f>IF(AND('2.Identificacion_Riesgos'!$K$35=1,'2.Identificacion_Riesgos'!$M$35=2),'2.Identificacion_Riesgos'!$A$35,"")</f>
        <v/>
      </c>
      <c r="L18" s="27" t="str">
        <f>IF(AND('2.Identificacion_Riesgos'!$K$40=1,'2.Identificacion_Riesgos'!$M$40=2),'2.Identificacion_Riesgos'!$A$40,"")</f>
        <v/>
      </c>
      <c r="M18" s="28" t="str">
        <f>IF(AND('2.Identificacion_Riesgos'!$K$45=1,'2.Identificacion_Riesgos'!$M$45=2),'2.Identificacion_Riesgos'!$A$45,"")</f>
        <v/>
      </c>
      <c r="N18" s="27" t="str">
        <f>IF(AND('2.Identificacion_Riesgos'!$K$50=1,'2.Identificacion_Riesgos'!$M$50=2),'2.Identificacion_Riesgos'!$A$50,"")</f>
        <v/>
      </c>
      <c r="O18" s="95" t="str">
        <f>IF(AND('2.Identificacion_Riesgos'!$K$55=1,'2.Identificacion_Riesgos'!$M$55=2),'2.Identificacion_Riesgos'!$A$55,"")</f>
        <v/>
      </c>
      <c r="P18" s="99" t="str">
        <f>IF(AND('2.Identificacion_Riesgos'!$K$35=1,'2.Identificacion_Riesgos'!$M$35=3),'2.Identificacion_Riesgos'!$A$35,"")</f>
        <v/>
      </c>
      <c r="Q18" s="29" t="str">
        <f>IF(AND('2.Identificacion_Riesgos'!$K$40=1,'2.Identificacion_Riesgos'!$M$40=3),'2.Identificacion_Riesgos'!$A$40,"")</f>
        <v/>
      </c>
      <c r="R18" s="30" t="str">
        <f>IF(AND('2.Identificacion_Riesgos'!$K$45=1,'2.Identificacion_Riesgos'!$M$45=3),'2.Identificacion_Riesgos'!$A$45,"")</f>
        <v/>
      </c>
      <c r="S18" s="29" t="str">
        <f>IF(AND('2.Identificacion_Riesgos'!$K$50=1,'2.Identificacion_Riesgos'!$M$50=3),'2.Identificacion_Riesgos'!$A$50,"")</f>
        <v/>
      </c>
      <c r="T18" s="100" t="str">
        <f>IF(AND('2.Identificacion_Riesgos'!$K$55=1,'2.Identificacion_Riesgos'!$M$55=3),'2.Identificacion_Riesgos'!$A$55,"")</f>
        <v/>
      </c>
      <c r="U18" s="89" t="str">
        <f>IF(AND('2.Identificacion_Riesgos'!$K$35=1,'2.Identificacion_Riesgos'!$M$35=4),'2.Identificacion_Riesgos'!$A$35,"")</f>
        <v/>
      </c>
      <c r="V18" s="31" t="str">
        <f>IF(AND('2.Identificacion_Riesgos'!$K$40=1,'2.Identificacion_Riesgos'!$M$40=4),'2.Identificacion_Riesgos'!$A$40,"")</f>
        <v/>
      </c>
      <c r="W18" s="32" t="str">
        <f>IF(AND('2.Identificacion_Riesgos'!$K$45=1,'2.Identificacion_Riesgos'!$M$45=4),'2.Identificacion_Riesgos'!$A$45,"")</f>
        <v/>
      </c>
      <c r="X18" s="31" t="str">
        <f>IF(AND('2.Identificacion_Riesgos'!$K$50=1,'2.Identificacion_Riesgos'!$M$50=4),'2.Identificacion_Riesgos'!$A$50,"")</f>
        <v/>
      </c>
      <c r="Y18" s="90" t="str">
        <f>IF(AND('2.Identificacion_Riesgos'!$K$55=1,'2.Identificacion_Riesgos'!$M$55=4),'2.Identificacion_Riesgos'!$A$55,"")</f>
        <v/>
      </c>
      <c r="Z18" s="89" t="str">
        <f>IF(AND('2.Identificacion_Riesgos'!$K$35=1,'2.Identificacion_Riesgos'!$M$35=5),'2.Identificacion_Riesgos'!$A$35,"")</f>
        <v/>
      </c>
      <c r="AA18" s="31" t="str">
        <f>IF(AND('2.Identificacion_Riesgos'!$K$40=1,'2.Identificacion_Riesgos'!$M$40=5),'2.Identificacion_Riesgos'!$A$40,"")</f>
        <v/>
      </c>
      <c r="AB18" s="32" t="str">
        <f>IF(AND('2.Identificacion_Riesgos'!$K$45=1,'2.Identificacion_Riesgos'!$M$45=5),'2.Identificacion_Riesgos'!$A$45,"")</f>
        <v/>
      </c>
      <c r="AC18" s="31" t="str">
        <f>IF(AND('2.Identificacion_Riesgos'!$K$50=1,'2.Identificacion_Riesgos'!$M$50=5),'2.Identificacion_Riesgos'!$A$50,"")</f>
        <v/>
      </c>
      <c r="AD18" s="90" t="str">
        <f>IF(AND('2.Identificacion_Riesgos'!$K$55=1,'2.Identificacion_Riesgos'!$M$55=5),'2.Identificacion_Riesgos'!$A$55,"")</f>
        <v/>
      </c>
      <c r="AE18" s="21"/>
      <c r="AF18" s="21"/>
      <c r="AG18" s="21"/>
      <c r="AH18" s="23"/>
      <c r="AI18" s="20"/>
      <c r="AJ18" s="20"/>
      <c r="AK18" s="20"/>
      <c r="AL18" s="20"/>
      <c r="AM18" s="20"/>
      <c r="AN18" s="20"/>
    </row>
    <row r="19" spans="1:40" ht="27.75" customHeight="1" thickBot="1" x14ac:dyDescent="0.3">
      <c r="A19" s="20"/>
      <c r="B19" s="810"/>
      <c r="C19" s="37"/>
      <c r="D19" s="37"/>
      <c r="E19" s="37"/>
      <c r="F19" s="806">
        <v>0.04</v>
      </c>
      <c r="G19" s="807"/>
      <c r="H19" s="807"/>
      <c r="I19" s="807"/>
      <c r="J19" s="808"/>
      <c r="K19" s="806">
        <v>0.16</v>
      </c>
      <c r="L19" s="807"/>
      <c r="M19" s="807"/>
      <c r="N19" s="807"/>
      <c r="O19" s="808"/>
      <c r="P19" s="802">
        <v>0.32</v>
      </c>
      <c r="Q19" s="803"/>
      <c r="R19" s="803"/>
      <c r="S19" s="803"/>
      <c r="T19" s="804"/>
      <c r="U19" s="799">
        <v>0.6</v>
      </c>
      <c r="V19" s="800"/>
      <c r="W19" s="800"/>
      <c r="X19" s="800"/>
      <c r="Y19" s="801"/>
      <c r="Z19" s="799">
        <v>0.68</v>
      </c>
      <c r="AA19" s="800"/>
      <c r="AB19" s="800"/>
      <c r="AC19" s="800"/>
      <c r="AD19" s="801"/>
      <c r="AE19" s="21"/>
      <c r="AF19" s="21"/>
      <c r="AG19" s="21"/>
      <c r="AH19" s="23"/>
      <c r="AI19" s="20"/>
      <c r="AJ19" s="20"/>
      <c r="AK19" s="20"/>
      <c r="AL19" s="20"/>
      <c r="AM19" s="20"/>
      <c r="AN19" s="20"/>
    </row>
    <row r="20" spans="1:40" ht="27.75" customHeight="1" x14ac:dyDescent="0.25">
      <c r="A20" s="20"/>
      <c r="B20" s="810"/>
      <c r="C20" s="37"/>
      <c r="D20" s="37"/>
      <c r="E20" s="37"/>
      <c r="F20" s="91" t="str">
        <f>IF(AND('2.Identificacion_Riesgos'!$K$10=2,'2.Identificacion_Riesgos'!$M$10=1),'2.Identificacion_Riesgos'!$A$10,"")</f>
        <v/>
      </c>
      <c r="G20" s="92" t="str">
        <f>IF(AND('2.Identificacion_Riesgos'!$K$15=2,'2.Identificacion_Riesgos'!$M$15=1),'2.Identificacion_Riesgos'!$A$15,"")</f>
        <v/>
      </c>
      <c r="H20" s="92" t="str">
        <f>IF(AND('2.Identificacion_Riesgos'!$K$20=2,'2.Identificacion_Riesgos'!$M$20=1),'2.Identificacion_Riesgos'!$A$20,"")</f>
        <v/>
      </c>
      <c r="I20" s="92" t="str">
        <f>IF(AND('2.Identificacion_Riesgos'!$K$25=2,'2.Identificacion_Riesgos'!$M$25=1),'2.Identificacion_Riesgos'!$A$25,"")</f>
        <v/>
      </c>
      <c r="J20" s="93" t="str">
        <f>IF(AND('2.Identificacion_Riesgos'!$K$30=2,'2.Identificacion_Riesgos'!$M$30=1),'2.Identificacion_Riesgos'!$A$30,"")</f>
        <v/>
      </c>
      <c r="K20" s="91" t="str">
        <f>IF(AND('2.Identificacion_Riesgos'!$K$10=2,'2.Identificacion_Riesgos'!$M$10=2),'2.Identificacion_Riesgos'!$A$10,"")</f>
        <v/>
      </c>
      <c r="L20" s="92" t="str">
        <f>IF(AND('2.Identificacion_Riesgos'!$K$15=2,'2.Identificacion_Riesgos'!$M$15=2),'2.Identificacion_Riesgos'!$A$15,"")</f>
        <v/>
      </c>
      <c r="M20" s="92" t="str">
        <f>IF(AND('2.Identificacion_Riesgos'!$K$20=2,'2.Identificacion_Riesgos'!$M$20=2),'2.Identificacion_Riesgos'!$A$20,"")</f>
        <v/>
      </c>
      <c r="N20" s="92" t="str">
        <f>IF(AND('2.Identificacion_Riesgos'!$K$25=2,'2.Identificacion_Riesgos'!$M$25=2),'2.Identificacion_Riesgos'!$A$25,"")</f>
        <v/>
      </c>
      <c r="O20" s="93" t="str">
        <f>IF(AND('2.Identificacion_Riesgos'!$K$30=2,'2.Identificacion_Riesgos'!$M$30=2),'2.Identificacion_Riesgos'!$A$30,"")</f>
        <v/>
      </c>
      <c r="P20" s="96" t="str">
        <f>IF(AND('2.Identificacion_Riesgos'!$K$10=2,'2.Identificacion_Riesgos'!$M$10=3),'2.Identificacion_Riesgos'!$A$10,"")</f>
        <v/>
      </c>
      <c r="Q20" s="97" t="str">
        <f>IF(AND('2.Identificacion_Riesgos'!$K$15=2,'2.Identificacion_Riesgos'!$M$15=3),'2.Identificacion_Riesgos'!$A$15,"")</f>
        <v/>
      </c>
      <c r="R20" s="97" t="str">
        <f>IF(AND('2.Identificacion_Riesgos'!$K$20=2,'2.Identificacion_Riesgos'!$M$20=3),'2.Identificacion_Riesgos'!$A$20,"")</f>
        <v/>
      </c>
      <c r="S20" s="97" t="str">
        <f>IF(AND('2.Identificacion_Riesgos'!$K$25=2,'2.Identificacion_Riesgos'!$M$25=3),'2.Identificacion_Riesgos'!$A$25,"")</f>
        <v/>
      </c>
      <c r="T20" s="98" t="str">
        <f>IF(AND('2.Identificacion_Riesgos'!$K$30=2,'2.Identificacion_Riesgos'!$M$30=3),'2.Identificacion_Riesgos'!$A$30,"")</f>
        <v/>
      </c>
      <c r="U20" s="86" t="str">
        <f>IF(AND('2.Identificacion_Riesgos'!$K$10=2,'2.Identificacion_Riesgos'!$M$10=4),'2.Identificacion_Riesgos'!$A$10,"")</f>
        <v/>
      </c>
      <c r="V20" s="87" t="str">
        <f>IF(AND('2.Identificacion_Riesgos'!$K$15=2,'2.Identificacion_Riesgos'!$M$15=4),'2.Identificacion_Riesgos'!$A$15,"")</f>
        <v/>
      </c>
      <c r="W20" s="87" t="str">
        <f>IF(AND('2.Identificacion_Riesgos'!$K$20=2,'2.Identificacion_Riesgos'!$M$20=4),'2.Identificacion_Riesgos'!$A$20,"")</f>
        <v/>
      </c>
      <c r="X20" s="87" t="str">
        <f>IF(AND('2.Identificacion_Riesgos'!$K$25=2,'2.Identificacion_Riesgos'!$M$25=4),'2.Identificacion_Riesgos'!$A$25,"")</f>
        <v/>
      </c>
      <c r="Y20" s="88" t="str">
        <f>IF(AND('2.Identificacion_Riesgos'!$K$30=2,'2.Identificacion_Riesgos'!$M$30=4),'2.Identificacion_Riesgos'!$A$30,"")</f>
        <v/>
      </c>
      <c r="Z20" s="81" t="str">
        <f>IF(AND('2.Identificacion_Riesgos'!$K$10=2,'2.Identificacion_Riesgos'!$M$10=5),'2.Identificacion_Riesgos'!$A$10,"")</f>
        <v/>
      </c>
      <c r="AA20" s="82" t="str">
        <f>IF(AND('2.Identificacion_Riesgos'!$K$15=2,'2.Identificacion_Riesgos'!$M$15=5),'2.Identificacion_Riesgos'!$A$15,"")</f>
        <v/>
      </c>
      <c r="AB20" s="82" t="str">
        <f>IF(AND('2.Identificacion_Riesgos'!$K$20=2,'2.Identificacion_Riesgos'!$M$20=5),'2.Identificacion_Riesgos'!$A$20,"")</f>
        <v/>
      </c>
      <c r="AC20" s="82" t="str">
        <f>IF(AND('2.Identificacion_Riesgos'!$K$25=2,'2.Identificacion_Riesgos'!$M$25=5),'2.Identificacion_Riesgos'!$A$25,"")</f>
        <v/>
      </c>
      <c r="AD20" s="83" t="str">
        <f>IF(AND('2.Identificacion_Riesgos'!$K$30=2,'2.Identificacion_Riesgos'!$M$30=5),'2.Identificacion_Riesgos'!$A$30,"")</f>
        <v/>
      </c>
      <c r="AE20" s="21"/>
      <c r="AF20" s="21"/>
      <c r="AG20" s="21"/>
      <c r="AH20" s="23"/>
      <c r="AI20" s="20"/>
      <c r="AJ20" s="20"/>
      <c r="AK20" s="20"/>
      <c r="AL20" s="20"/>
      <c r="AM20" s="20"/>
      <c r="AN20" s="20"/>
    </row>
    <row r="21" spans="1:40" ht="27.75" customHeight="1" x14ac:dyDescent="0.25">
      <c r="A21" s="20"/>
      <c r="B21" s="810"/>
      <c r="C21" s="809" t="s">
        <v>168</v>
      </c>
      <c r="D21" s="809"/>
      <c r="E21" s="809"/>
      <c r="F21" s="94" t="str">
        <f>IF(AND('2.Identificacion_Riesgos'!$K$35=2,'2.Identificacion_Riesgos'!$M$35=1),'2.Identificacion_Riesgos'!$A$35,"")</f>
        <v/>
      </c>
      <c r="G21" s="27" t="str">
        <f>IF(AND('2.Identificacion_Riesgos'!$K$40=2,'2.Identificacion_Riesgos'!$M$40=1),'2.Identificacion_Riesgos'!$A$40,"")</f>
        <v/>
      </c>
      <c r="H21" s="28" t="str">
        <f>IF(AND('2.Identificacion_Riesgos'!$K$45=2,'2.Identificacion_Riesgos'!$M$45=1),'2.Identificacion_Riesgos'!$A$45,"")</f>
        <v/>
      </c>
      <c r="I21" s="27" t="str">
        <f>IF(AND('2.Identificacion_Riesgos'!$K$50=2,'2.Identificacion_Riesgos'!$M$50=1),'2.Identificacion_Riesgos'!$A$50,"")</f>
        <v/>
      </c>
      <c r="J21" s="95" t="str">
        <f>IF(AND('2.Identificacion_Riesgos'!$K$55=2,'2.Identificacion_Riesgos'!$M$55=1),'2.Identificacion_Riesgos'!$A$55,"")</f>
        <v/>
      </c>
      <c r="K21" s="94" t="str">
        <f>IF(AND('2.Identificacion_Riesgos'!$K$35=2,'2.Identificacion_Riesgos'!$M$35=2),'2.Identificacion_Riesgos'!$A$35,"")</f>
        <v/>
      </c>
      <c r="L21" s="27" t="str">
        <f>IF(AND('2.Identificacion_Riesgos'!$K$40=2,'2.Identificacion_Riesgos'!$M$40=2),'2.Identificacion_Riesgos'!$A$40,"")</f>
        <v/>
      </c>
      <c r="M21" s="28" t="str">
        <f>IF(AND('2.Identificacion_Riesgos'!$K$45=2,'2.Identificacion_Riesgos'!$M$45=2),'2.Identificacion_Riesgos'!$A$45,"")</f>
        <v/>
      </c>
      <c r="N21" s="27" t="str">
        <f>IF(AND('2.Identificacion_Riesgos'!$K$50=2,'2.Identificacion_Riesgos'!$M$50=2),'2.Identificacion_Riesgos'!$A$50,"")</f>
        <v/>
      </c>
      <c r="O21" s="95" t="str">
        <f>IF(AND('2.Identificacion_Riesgos'!$K$55=2,'2.Identificacion_Riesgos'!$M$55=2),'2.Identificacion_Riesgos'!$A$55,"")</f>
        <v/>
      </c>
      <c r="P21" s="99" t="str">
        <f>IF(AND('2.Identificacion_Riesgos'!$K$35=2,'2.Identificacion_Riesgos'!$M$35=3),'2.Identificacion_Riesgos'!$A$35,"")</f>
        <v/>
      </c>
      <c r="Q21" s="29" t="str">
        <f>IF(AND('2.Identificacion_Riesgos'!$K$40=2,'2.Identificacion_Riesgos'!$M$40=3),'2.Identificacion_Riesgos'!$A$40,"")</f>
        <v/>
      </c>
      <c r="R21" s="30" t="str">
        <f>IF(AND('2.Identificacion_Riesgos'!$K$45=2,'2.Identificacion_Riesgos'!$M$45=3),'2.Identificacion_Riesgos'!$A$45,"")</f>
        <v/>
      </c>
      <c r="S21" s="29" t="str">
        <f>IF(AND('2.Identificacion_Riesgos'!$K$50=2,'2.Identificacion_Riesgos'!$M$50=3),'2.Identificacion_Riesgos'!$A$50,"")</f>
        <v/>
      </c>
      <c r="T21" s="100" t="str">
        <f>IF(AND('2.Identificacion_Riesgos'!$K$55=2,'2.Identificacion_Riesgos'!$M$55=3),'2.Identificacion_Riesgos'!$A$55,"")</f>
        <v/>
      </c>
      <c r="U21" s="89" t="str">
        <f>IF(AND('2.Identificacion_Riesgos'!$K$35=2,'2.Identificacion_Riesgos'!$M$35=4),'2.Identificacion_Riesgos'!$A$35,"")</f>
        <v/>
      </c>
      <c r="V21" s="31" t="str">
        <f>IF(AND('2.Identificacion_Riesgos'!$K$40=2,'2.Identificacion_Riesgos'!$M$40=4),'2.Identificacion_Riesgos'!$A$40,"")</f>
        <v/>
      </c>
      <c r="W21" s="32" t="str">
        <f>IF(AND('2.Identificacion_Riesgos'!$K$45=2,'2.Identificacion_Riesgos'!$M$45=4),'2.Identificacion_Riesgos'!$A$45,"")</f>
        <v/>
      </c>
      <c r="X21" s="31" t="str">
        <f>IF(AND('2.Identificacion_Riesgos'!$K$50=2,'2.Identificacion_Riesgos'!$M$50=4),'2.Identificacion_Riesgos'!$A$50,"")</f>
        <v/>
      </c>
      <c r="Y21" s="90" t="str">
        <f>IF(AND('2.Identificacion_Riesgos'!$K$55=2,'2.Identificacion_Riesgos'!$M$55=4),'2.Identificacion_Riesgos'!$A$55,"")</f>
        <v/>
      </c>
      <c r="Z21" s="84" t="str">
        <f>IF(AND('2.Identificacion_Riesgos'!$K$35=2,'2.Identificacion_Riesgos'!$M$35=5),'2.Identificacion_Riesgos'!$A$35,"")</f>
        <v/>
      </c>
      <c r="AA21" s="33" t="str">
        <f>IF(AND('2.Identificacion_Riesgos'!$K$40=2,'2.Identificacion_Riesgos'!$M$40=5),'2.Identificacion_Riesgos'!$A$40,"")</f>
        <v/>
      </c>
      <c r="AB21" s="34" t="str">
        <f>IF(AND('2.Identificacion_Riesgos'!$K$45=2,'2.Identificacion_Riesgos'!$M$45=5),'2.Identificacion_Riesgos'!$A$45,"")</f>
        <v/>
      </c>
      <c r="AC21" s="33" t="str">
        <f>IF(AND('2.Identificacion_Riesgos'!$K$50=2,'2.Identificacion_Riesgos'!$M$50=5),'2.Identificacion_Riesgos'!$A$50,"")</f>
        <v/>
      </c>
      <c r="AD21" s="85" t="str">
        <f>IF(AND('2.Identificacion_Riesgos'!$K$55=2,'2.Identificacion_Riesgos'!$M$55=5),'2.Identificacion_Riesgos'!$A$55,"")</f>
        <v/>
      </c>
      <c r="AE21" s="21"/>
      <c r="AF21" s="21"/>
      <c r="AG21" s="21"/>
      <c r="AH21" s="23"/>
      <c r="AI21" s="20"/>
      <c r="AJ21" s="20"/>
      <c r="AK21" s="20"/>
      <c r="AL21" s="20"/>
      <c r="AM21" s="20"/>
      <c r="AN21" s="20"/>
    </row>
    <row r="22" spans="1:40" ht="27.75" customHeight="1" thickBot="1" x14ac:dyDescent="0.3">
      <c r="A22" s="20"/>
      <c r="B22" s="810"/>
      <c r="C22" s="37"/>
      <c r="D22" s="37"/>
      <c r="E22" s="37"/>
      <c r="F22" s="806">
        <v>0.08</v>
      </c>
      <c r="G22" s="807"/>
      <c r="H22" s="807"/>
      <c r="I22" s="807"/>
      <c r="J22" s="808"/>
      <c r="K22" s="806">
        <v>0.2</v>
      </c>
      <c r="L22" s="807"/>
      <c r="M22" s="807"/>
      <c r="N22" s="807"/>
      <c r="O22" s="808"/>
      <c r="P22" s="802">
        <v>0.36</v>
      </c>
      <c r="Q22" s="803"/>
      <c r="R22" s="803"/>
      <c r="S22" s="803"/>
      <c r="T22" s="804"/>
      <c r="U22" s="799">
        <v>0.64</v>
      </c>
      <c r="V22" s="800"/>
      <c r="W22" s="800"/>
      <c r="X22" s="800"/>
      <c r="Y22" s="801"/>
      <c r="Z22" s="796">
        <v>0.88</v>
      </c>
      <c r="AA22" s="797"/>
      <c r="AB22" s="797"/>
      <c r="AC22" s="797"/>
      <c r="AD22" s="798"/>
      <c r="AE22" s="21"/>
      <c r="AF22" s="21"/>
      <c r="AG22" s="21"/>
      <c r="AH22" s="23"/>
      <c r="AI22" s="20"/>
      <c r="AJ22" s="20"/>
      <c r="AK22" s="20"/>
      <c r="AL22" s="20"/>
      <c r="AM22" s="20"/>
      <c r="AN22" s="20"/>
    </row>
    <row r="23" spans="1:40" ht="27.75" customHeight="1" x14ac:dyDescent="0.25">
      <c r="A23" s="20"/>
      <c r="B23" s="810"/>
      <c r="C23" s="37"/>
      <c r="D23" s="37"/>
      <c r="E23" s="37"/>
      <c r="F23" s="91" t="str">
        <f>IF(AND('2.Identificacion_Riesgos'!$K$10=3,'2.Identificacion_Riesgos'!$M$10=1),'2.Identificacion_Riesgos'!$A$10,"")</f>
        <v/>
      </c>
      <c r="G23" s="92" t="str">
        <f>IF(AND('2.Identificacion_Riesgos'!$K$15=3,'2.Identificacion_Riesgos'!$M$15=1),'2.Identificacion_Riesgos'!$A$15,"")</f>
        <v/>
      </c>
      <c r="H23" s="92" t="str">
        <f>IF(AND('2.Identificacion_Riesgos'!$K$20=3,'2.Identificacion_Riesgos'!$M$20=1),'2.Identificacion_Riesgos'!$A$20,"")</f>
        <v/>
      </c>
      <c r="I23" s="92" t="str">
        <f>IF(AND('2.Identificacion_Riesgos'!$K$25=3,'2.Identificacion_Riesgos'!$M$25=1),'2.Identificacion_Riesgos'!$A$25,"")</f>
        <v/>
      </c>
      <c r="J23" s="93" t="str">
        <f>IF(AND('2.Identificacion_Riesgos'!$K$30=3,'2.Identificacion_Riesgos'!$M$30=1),'2.Identificacion_Riesgos'!$A$30,"")</f>
        <v/>
      </c>
      <c r="K23" s="96" t="str">
        <f>IF(AND('2.Identificacion_Riesgos'!$K$10=3,'2.Identificacion_Riesgos'!$M$10=2),'2.Identificacion_Riesgos'!$A$10,"")</f>
        <v/>
      </c>
      <c r="L23" s="97" t="str">
        <f>IF(AND('2.Identificacion_Riesgos'!$K$15=3,'2.Identificacion_Riesgos'!$M$15=2),'2.Identificacion_Riesgos'!$A$15,"")</f>
        <v/>
      </c>
      <c r="M23" s="97" t="str">
        <f>IF(AND('2.Identificacion_Riesgos'!$K$20=3,'2.Identificacion_Riesgos'!$M$20=2),'2.Identificacion_Riesgos'!$A$20,"")</f>
        <v/>
      </c>
      <c r="N23" s="97" t="str">
        <f>IF(AND('2.Identificacion_Riesgos'!$K$25=3,'2.Identificacion_Riesgos'!$M$25=2),'2.Identificacion_Riesgos'!$A$25,"")</f>
        <v/>
      </c>
      <c r="O23" s="98" t="str">
        <f>IF(AND('2.Identificacion_Riesgos'!$K$30=3,'2.Identificacion_Riesgos'!$M$30=2),'2.Identificacion_Riesgos'!$A$30,"")</f>
        <v/>
      </c>
      <c r="P23" s="86" t="str">
        <f>IF(AND('2.Identificacion_Riesgos'!$K$10=3,'2.Identificacion_Riesgos'!$M$10=3),'2.Identificacion_Riesgos'!$A$10,"")</f>
        <v/>
      </c>
      <c r="Q23" s="87" t="str">
        <f>IF(AND('2.Identificacion_Riesgos'!$K$15=3,'2.Identificacion_Riesgos'!$M$15=3),'2.Identificacion_Riesgos'!$A$15,"")</f>
        <v>R2</v>
      </c>
      <c r="R23" s="87" t="str">
        <f>IF(AND('2.Identificacion_Riesgos'!$K$20=3,'2.Identificacion_Riesgos'!$M$20=3),'2.Identificacion_Riesgos'!$A$20,"")</f>
        <v/>
      </c>
      <c r="S23" s="87" t="str">
        <f>IF(AND('2.Identificacion_Riesgos'!$K$25=3,'2.Identificacion_Riesgos'!$M$25=3),'2.Identificacion_Riesgos'!$A$25,"")</f>
        <v>R4</v>
      </c>
      <c r="T23" s="88" t="str">
        <f>IF(AND('2.Identificacion_Riesgos'!$K$30=3,'2.Identificacion_Riesgos'!$M$30=3),'2.Identificacion_Riesgos'!$A$30,"")</f>
        <v/>
      </c>
      <c r="U23" s="81" t="str">
        <f>IF(AND('2.Identificacion_Riesgos'!$K$10=3,'2.Identificacion_Riesgos'!$M$10=4),'2.Identificacion_Riesgos'!$A$10,"")</f>
        <v/>
      </c>
      <c r="V23" s="82" t="str">
        <f>IF(AND('2.Identificacion_Riesgos'!$K$15=3,'2.Identificacion_Riesgos'!$M$15=4),'2.Identificacion_Riesgos'!$A$15,"")</f>
        <v/>
      </c>
      <c r="W23" s="82" t="str">
        <f>IF(AND('2.Identificacion_Riesgos'!$K$20=3,'2.Identificacion_Riesgos'!$M$20=4),'2.Identificacion_Riesgos'!$A$20,"")</f>
        <v>R3</v>
      </c>
      <c r="X23" s="82" t="str">
        <f>IF(AND('2.Identificacion_Riesgos'!$K$25=3,'2.Identificacion_Riesgos'!$M$25=4),'2.Identificacion_Riesgos'!$A$25,"")</f>
        <v/>
      </c>
      <c r="Y23" s="83" t="str">
        <f>IF(AND('2.Identificacion_Riesgos'!$K$30=3,'2.Identificacion_Riesgos'!$M$30=4),'2.Identificacion_Riesgos'!$A$30,"")</f>
        <v/>
      </c>
      <c r="Z23" s="81" t="str">
        <f>IF(AND('2.Identificacion_Riesgos'!$K$10=3,'2.Identificacion_Riesgos'!$M$10=5),'2.Identificacion_Riesgos'!$A$10,"")</f>
        <v/>
      </c>
      <c r="AA23" s="82" t="str">
        <f>IF(AND('2.Identificacion_Riesgos'!$K$15=3,'2.Identificacion_Riesgos'!$M$15=5),'2.Identificacion_Riesgos'!$A$15,"")</f>
        <v/>
      </c>
      <c r="AB23" s="82" t="str">
        <f>IF(AND('2.Identificacion_Riesgos'!$K$20=3,'2.Identificacion_Riesgos'!$M$20=5),'2.Identificacion_Riesgos'!$A$20,"")</f>
        <v/>
      </c>
      <c r="AC23" s="82" t="str">
        <f>IF(AND('2.Identificacion_Riesgos'!$K$25=3,'2.Identificacion_Riesgos'!$M$25=5),'2.Identificacion_Riesgos'!$A$25,"")</f>
        <v/>
      </c>
      <c r="AD23" s="83" t="str">
        <f>IF(AND('2.Identificacion_Riesgos'!$K$30=3,'2.Identificacion_Riesgos'!$M$30=5),'2.Identificacion_Riesgos'!$A$30,"")</f>
        <v/>
      </c>
      <c r="AE23" s="21"/>
      <c r="AF23" s="21"/>
      <c r="AG23" s="21"/>
      <c r="AH23" s="23"/>
      <c r="AI23" s="20"/>
      <c r="AJ23" s="20"/>
      <c r="AK23" s="20"/>
      <c r="AL23" s="20"/>
      <c r="AM23" s="20"/>
      <c r="AN23" s="20"/>
    </row>
    <row r="24" spans="1:40" ht="27.75" customHeight="1" x14ac:dyDescent="0.25">
      <c r="A24" s="20"/>
      <c r="B24" s="810"/>
      <c r="C24" s="809" t="s">
        <v>169</v>
      </c>
      <c r="D24" s="809"/>
      <c r="E24" s="809"/>
      <c r="F24" s="94" t="str">
        <f>IF(AND('2.Identificacion_Riesgos'!$K$35=3,'2.Identificacion_Riesgos'!$M$35=1),'2.Identificacion_Riesgos'!$A$35,"")</f>
        <v/>
      </c>
      <c r="G24" s="27" t="str">
        <f>IF(AND('2.Identificacion_Riesgos'!$K$40=3,'2.Identificacion_Riesgos'!$M$40=1),'2.Identificacion_Riesgos'!$A$40,"")</f>
        <v/>
      </c>
      <c r="H24" s="28" t="str">
        <f>IF(AND('2.Identificacion_Riesgos'!$K$45=3,'2.Identificacion_Riesgos'!$M$45=1),'2.Identificacion_Riesgos'!$A$45,"")</f>
        <v/>
      </c>
      <c r="I24" s="27" t="str">
        <f>IF(AND('2.Identificacion_Riesgos'!$K$50=3,'2.Identificacion_Riesgos'!$M$50=1),'2.Identificacion_Riesgos'!$A$50,"")</f>
        <v/>
      </c>
      <c r="J24" s="95" t="str">
        <f>IF(AND('2.Identificacion_Riesgos'!$K$55=3,'2.Identificacion_Riesgos'!$M$55=1),'2.Identificacion_Riesgos'!$A$55,"")</f>
        <v/>
      </c>
      <c r="K24" s="99" t="str">
        <f>IF(AND('2.Identificacion_Riesgos'!$K$35=3,'2.Identificacion_Riesgos'!$M$35=2),'2.Identificacion_Riesgos'!$A$35,"")</f>
        <v/>
      </c>
      <c r="L24" s="29" t="str">
        <f>IF(AND('2.Identificacion_Riesgos'!$K$40=3,'2.Identificacion_Riesgos'!$M$40=2),'2.Identificacion_Riesgos'!$A$40,"")</f>
        <v/>
      </c>
      <c r="M24" s="30" t="str">
        <f>IF(AND('2.Identificacion_Riesgos'!$K$45=3,'2.Identificacion_Riesgos'!$M$45=2),'2.Identificacion_Riesgos'!$A$45,"")</f>
        <v/>
      </c>
      <c r="N24" s="29" t="str">
        <f>IF(AND('2.Identificacion_Riesgos'!$K$50=3,'2.Identificacion_Riesgos'!$M$50=2),'2.Identificacion_Riesgos'!$A$50,"")</f>
        <v/>
      </c>
      <c r="O24" s="100" t="str">
        <f>IF(AND('2.Identificacion_Riesgos'!$K$55=3,'2.Identificacion_Riesgos'!$M$55=2),'2.Identificacion_Riesgos'!$A$55,"")</f>
        <v/>
      </c>
      <c r="P24" s="89" t="str">
        <f>IF(AND('2.Identificacion_Riesgos'!$K$35=3,'2.Identificacion_Riesgos'!$M$35=3),'2.Identificacion_Riesgos'!$A$35,"")</f>
        <v/>
      </c>
      <c r="Q24" s="31" t="str">
        <f>IF(AND('2.Identificacion_Riesgos'!$K$40=3,'2.Identificacion_Riesgos'!$M$40=3),'2.Identificacion_Riesgos'!$A$40,"")</f>
        <v/>
      </c>
      <c r="R24" s="32" t="str">
        <f>IF(AND('2.Identificacion_Riesgos'!$K$45=3,'2.Identificacion_Riesgos'!$M$45=3),'2.Identificacion_Riesgos'!$A$45,"")</f>
        <v/>
      </c>
      <c r="S24" s="31" t="str">
        <f>IF(AND('2.Identificacion_Riesgos'!$K$50=3,'2.Identificacion_Riesgos'!$M$50=3),'2.Identificacion_Riesgos'!$A$50,"")</f>
        <v/>
      </c>
      <c r="T24" s="90" t="str">
        <f>IF(AND('2.Identificacion_Riesgos'!$K$55=3,'2.Identificacion_Riesgos'!$M$55=3),'2.Identificacion_Riesgos'!$A$55,"")</f>
        <v/>
      </c>
      <c r="U24" s="84" t="str">
        <f>IF(AND('2.Identificacion_Riesgos'!$K$35=3,'2.Identificacion_Riesgos'!$M$35=4),'2.Identificacion_Riesgos'!$A$35,"")</f>
        <v/>
      </c>
      <c r="V24" s="33" t="str">
        <f>IF(AND('2.Identificacion_Riesgos'!$K$40=3,'2.Identificacion_Riesgos'!$M$40=4),'2.Identificacion_Riesgos'!$A$40,"")</f>
        <v/>
      </c>
      <c r="W24" s="34" t="str">
        <f>IF(AND('2.Identificacion_Riesgos'!$K$45=3,'2.Identificacion_Riesgos'!$M$45=4),'2.Identificacion_Riesgos'!$A$45,"")</f>
        <v/>
      </c>
      <c r="X24" s="33" t="str">
        <f>IF(AND('2.Identificacion_Riesgos'!$K$50=3,'2.Identificacion_Riesgos'!$M$50=4),'2.Identificacion_Riesgos'!$A$50,"")</f>
        <v/>
      </c>
      <c r="Y24" s="85" t="str">
        <f>IF(AND('2.Identificacion_Riesgos'!$K$55=3,'2.Identificacion_Riesgos'!$M$55=4),'2.Identificacion_Riesgos'!$A$55,"")</f>
        <v/>
      </c>
      <c r="Z24" s="84" t="str">
        <f>IF(AND('2.Identificacion_Riesgos'!$K$35=3,'2.Identificacion_Riesgos'!$M$35=5),'2.Identificacion_Riesgos'!$A$35,"")</f>
        <v/>
      </c>
      <c r="AA24" s="33" t="str">
        <f>IF(AND('2.Identificacion_Riesgos'!$K$40=3,'2.Identificacion_Riesgos'!$M$40=5),'2.Identificacion_Riesgos'!$A$40,"")</f>
        <v/>
      </c>
      <c r="AB24" s="34" t="str">
        <f>IF(AND('2.Identificacion_Riesgos'!$K$45=3,'2.Identificacion_Riesgos'!$M$45=5),'2.Identificacion_Riesgos'!$A$45,"")</f>
        <v/>
      </c>
      <c r="AC24" s="33" t="str">
        <f>IF(AND('2.Identificacion_Riesgos'!$K$50=3,'2.Identificacion_Riesgos'!$M$50=5),'2.Identificacion_Riesgos'!$A$50,"")</f>
        <v/>
      </c>
      <c r="AD24" s="85" t="str">
        <f>IF(AND('2.Identificacion_Riesgos'!$K$55=3,'2.Identificacion_Riesgos'!$M$55=5),'2.Identificacion_Riesgos'!$A$55,"")</f>
        <v/>
      </c>
      <c r="AE24" s="21"/>
      <c r="AF24" s="21"/>
      <c r="AG24" s="21"/>
      <c r="AH24" s="23"/>
      <c r="AI24" s="20"/>
      <c r="AJ24" s="20"/>
      <c r="AK24" s="20"/>
      <c r="AL24" s="20"/>
      <c r="AM24" s="20"/>
      <c r="AN24" s="20"/>
    </row>
    <row r="25" spans="1:40" ht="27.75" customHeight="1" thickBot="1" x14ac:dyDescent="0.3">
      <c r="A25" s="20"/>
      <c r="B25" s="810"/>
      <c r="C25" s="37"/>
      <c r="D25" s="37"/>
      <c r="E25" s="37"/>
      <c r="F25" s="806">
        <v>0.12</v>
      </c>
      <c r="G25" s="807"/>
      <c r="H25" s="807"/>
      <c r="I25" s="807"/>
      <c r="J25" s="808"/>
      <c r="K25" s="802">
        <v>0.28000000000000003</v>
      </c>
      <c r="L25" s="803"/>
      <c r="M25" s="803"/>
      <c r="N25" s="803"/>
      <c r="O25" s="804"/>
      <c r="P25" s="799">
        <v>0.52</v>
      </c>
      <c r="Q25" s="800"/>
      <c r="R25" s="800"/>
      <c r="S25" s="800"/>
      <c r="T25" s="801"/>
      <c r="U25" s="796">
        <v>0.76</v>
      </c>
      <c r="V25" s="797"/>
      <c r="W25" s="797"/>
      <c r="X25" s="797"/>
      <c r="Y25" s="798"/>
      <c r="Z25" s="796">
        <v>0.92</v>
      </c>
      <c r="AA25" s="797"/>
      <c r="AB25" s="797"/>
      <c r="AC25" s="797"/>
      <c r="AD25" s="798"/>
      <c r="AE25" s="21"/>
      <c r="AF25" s="21"/>
      <c r="AG25" s="21"/>
      <c r="AH25" s="23"/>
      <c r="AI25" s="20"/>
      <c r="AJ25" s="20"/>
      <c r="AK25" s="20"/>
      <c r="AL25" s="20"/>
      <c r="AM25" s="20"/>
      <c r="AN25" s="20"/>
    </row>
    <row r="26" spans="1:40" ht="27.75" customHeight="1" x14ac:dyDescent="0.25">
      <c r="A26" s="20"/>
      <c r="B26" s="810"/>
      <c r="C26" s="37"/>
      <c r="D26" s="37"/>
      <c r="E26" s="37"/>
      <c r="F26" s="96" t="str">
        <f>IF(AND('2.Identificacion_Riesgos'!$K$10=4,'2.Identificacion_Riesgos'!$M$10=1),'2.Identificacion_Riesgos'!$A$10,"")</f>
        <v/>
      </c>
      <c r="G26" s="97" t="str">
        <f>IF(AND('2.Identificacion_Riesgos'!$K$15=4,'2.Identificacion_Riesgos'!$M$15=1),'2.Identificacion_Riesgos'!$A$15,"")</f>
        <v/>
      </c>
      <c r="H26" s="97" t="str">
        <f>IF(AND('2.Identificacion_Riesgos'!$K$20=4,'2.Identificacion_Riesgos'!$M$20=1),'2.Identificacion_Riesgos'!$A$20,"")</f>
        <v/>
      </c>
      <c r="I26" s="97" t="str">
        <f>IF(AND('2.Identificacion_Riesgos'!$K$25=4,'2.Identificacion_Riesgos'!$M$25=1),'2.Identificacion_Riesgos'!$A$25,"")</f>
        <v/>
      </c>
      <c r="J26" s="98" t="str">
        <f>IF(AND('2.Identificacion_Riesgos'!$K$30=4,'2.Identificacion_Riesgos'!$M$30=1),'2.Identificacion_Riesgos'!$A$30,"")</f>
        <v/>
      </c>
      <c r="K26" s="86" t="str">
        <f>IF(AND('2.Identificacion_Riesgos'!$K$10=4,'2.Identificacion_Riesgos'!$M$10=2),'2.Identificacion_Riesgos'!$A$10,"")</f>
        <v/>
      </c>
      <c r="L26" s="87" t="str">
        <f>IF(AND('2.Identificacion_Riesgos'!$K$15=4,'2.Identificacion_Riesgos'!$M$15=2),'2.Identificacion_Riesgos'!$A$15,"")</f>
        <v/>
      </c>
      <c r="M26" s="87" t="str">
        <f>IF(AND('2.Identificacion_Riesgos'!$K$20=4,'2.Identificacion_Riesgos'!$M$20=2),'2.Identificacion_Riesgos'!$A$20,"")</f>
        <v/>
      </c>
      <c r="N26" s="87" t="str">
        <f>IF(AND('2.Identificacion_Riesgos'!$K$25=4,'2.Identificacion_Riesgos'!$M$25=2),'2.Identificacion_Riesgos'!$A$25,"")</f>
        <v/>
      </c>
      <c r="O26" s="88" t="str">
        <f>IF(AND('2.Identificacion_Riesgos'!$K$30=4,'2.Identificacion_Riesgos'!$M$30=2),'2.Identificacion_Riesgos'!$A$30,"")</f>
        <v/>
      </c>
      <c r="P26" s="86" t="str">
        <f>IF(AND('2.Identificacion_Riesgos'!$K$10=4,'2.Identificacion_Riesgos'!$M$10=3),'2.Identificacion_Riesgos'!$A$10,"")</f>
        <v/>
      </c>
      <c r="Q26" s="87" t="str">
        <f>IF(AND('2.Identificacion_Riesgos'!$K$15=4,'2.Identificacion_Riesgos'!$M$15=3),'2.Identificacion_Riesgos'!$A$15,"")</f>
        <v/>
      </c>
      <c r="R26" s="87" t="str">
        <f>IF(AND('2.Identificacion_Riesgos'!$K$20=4,'2.Identificacion_Riesgos'!$M$20=3),'2.Identificacion_Riesgos'!$A$20,"")</f>
        <v/>
      </c>
      <c r="S26" s="87" t="str">
        <f>IF(AND('2.Identificacion_Riesgos'!$K$25=4,'2.Identificacion_Riesgos'!$M$25=3),'2.Identificacion_Riesgos'!$A$25,"")</f>
        <v/>
      </c>
      <c r="T26" s="88" t="str">
        <f>IF(AND('2.Identificacion_Riesgos'!$K$30=4,'2.Identificacion_Riesgos'!$M$30=3),'2.Identificacion_Riesgos'!$A$30,"")</f>
        <v/>
      </c>
      <c r="U26" s="81" t="str">
        <f>IF(AND('2.Identificacion_Riesgos'!$K$10=4,'2.Identificacion_Riesgos'!$M$10=4),'2.Identificacion_Riesgos'!$A$10,"")</f>
        <v>R1</v>
      </c>
      <c r="V26" s="82" t="str">
        <f>IF(AND('2.Identificacion_Riesgos'!$K$15=4,'2.Identificacion_Riesgos'!$M$15=4),'2.Identificacion_Riesgos'!$A$15,"")</f>
        <v/>
      </c>
      <c r="W26" s="82" t="str">
        <f>IF(AND('2.Identificacion_Riesgos'!$K$20=4,'2.Identificacion_Riesgos'!$M$20=4),'2.Identificacion_Riesgos'!$A$20,"")</f>
        <v/>
      </c>
      <c r="X26" s="82" t="str">
        <f>IF(AND('2.Identificacion_Riesgos'!$K$25=4,'2.Identificacion_Riesgos'!$M$25=4),'2.Identificacion_Riesgos'!$A$25,"")</f>
        <v/>
      </c>
      <c r="Y26" s="83" t="str">
        <f>IF(AND('2.Identificacion_Riesgos'!$K$30=4,'2.Identificacion_Riesgos'!$M$30=4),'2.Identificacion_Riesgos'!$A$30,"")</f>
        <v>R5</v>
      </c>
      <c r="Z26" s="81" t="str">
        <f>IF(AND('2.Identificacion_Riesgos'!$K$10=4,'2.Identificacion_Riesgos'!$M$10=5),'2.Identificacion_Riesgos'!$A$10,"")</f>
        <v/>
      </c>
      <c r="AA26" s="82" t="str">
        <f>IF(AND('2.Identificacion_Riesgos'!$K$15=4,'2.Identificacion_Riesgos'!$M$15=5),'2.Identificacion_Riesgos'!$A$15,"")</f>
        <v/>
      </c>
      <c r="AB26" s="82" t="str">
        <f>IF(AND('2.Identificacion_Riesgos'!$K$20=4,'2.Identificacion_Riesgos'!$M$20=5),'2.Identificacion_Riesgos'!$A$20,"")</f>
        <v/>
      </c>
      <c r="AC26" s="82" t="str">
        <f>IF(AND('2.Identificacion_Riesgos'!$K$25=4,'2.Identificacion_Riesgos'!$M$25=5),'2.Identificacion_Riesgos'!$A$25,"")</f>
        <v/>
      </c>
      <c r="AD26" s="83" t="str">
        <f>IF(AND('2.Identificacion_Riesgos'!$K$30=4,'2.Identificacion_Riesgos'!$M$30=5),'2.Identificacion_Riesgos'!$A$30,"")</f>
        <v/>
      </c>
      <c r="AE26" s="21"/>
      <c r="AF26" s="21"/>
      <c r="AG26" s="21"/>
      <c r="AH26" s="23"/>
      <c r="AI26" s="20"/>
      <c r="AJ26" s="20"/>
      <c r="AK26" s="20"/>
      <c r="AL26" s="20"/>
      <c r="AM26" s="20"/>
      <c r="AN26" s="20"/>
    </row>
    <row r="27" spans="1:40" ht="27.75" customHeight="1" x14ac:dyDescent="0.25">
      <c r="A27" s="20"/>
      <c r="B27" s="810"/>
      <c r="C27" s="809" t="s">
        <v>170</v>
      </c>
      <c r="D27" s="809"/>
      <c r="E27" s="809"/>
      <c r="F27" s="99" t="str">
        <f>IF(AND('2.Identificacion_Riesgos'!$K$35=4,'2.Identificacion_Riesgos'!$M$35=1),'2.Identificacion_Riesgos'!$A$35,"")</f>
        <v/>
      </c>
      <c r="G27" s="29" t="str">
        <f>IF(AND('2.Identificacion_Riesgos'!$K$40=4,'2.Identificacion_Riesgos'!$M$40=1),'2.Identificacion_Riesgos'!$A$40,"")</f>
        <v/>
      </c>
      <c r="H27" s="30" t="str">
        <f>IF(AND('2.Identificacion_Riesgos'!$K$45=4,'2.Identificacion_Riesgos'!$M$45=1),'2.Identificacion_Riesgos'!$A$45,"")</f>
        <v/>
      </c>
      <c r="I27" s="29" t="str">
        <f>IF(AND('2.Identificacion_Riesgos'!$K$50=4,'2.Identificacion_Riesgos'!$M$50=1),'2.Identificacion_Riesgos'!$A$50,"")</f>
        <v/>
      </c>
      <c r="J27" s="100" t="str">
        <f>IF(AND('2.Identificacion_Riesgos'!$K$55=4,'2.Identificacion_Riesgos'!$M$55=1),'2.Identificacion_Riesgos'!$A$55,"")</f>
        <v/>
      </c>
      <c r="K27" s="89" t="str">
        <f>IF(AND('2.Identificacion_Riesgos'!$K$35=4,'2.Identificacion_Riesgos'!$M$35=2),'2.Identificacion_Riesgos'!$A$35,"")</f>
        <v/>
      </c>
      <c r="L27" s="31" t="str">
        <f>IF(AND('2.Identificacion_Riesgos'!$K$40=4,'2.Identificacion_Riesgos'!$M$40=2),'2.Identificacion_Riesgos'!$A$40,"")</f>
        <v/>
      </c>
      <c r="M27" s="32" t="str">
        <f>IF(AND('2.Identificacion_Riesgos'!$K$45=4,'2.Identificacion_Riesgos'!$M$45=2),'2.Identificacion_Riesgos'!$A$45,"")</f>
        <v/>
      </c>
      <c r="N27" s="31" t="str">
        <f>IF(AND('2.Identificacion_Riesgos'!$K$50=4,'2.Identificacion_Riesgos'!$M$50=2),'2.Identificacion_Riesgos'!$A$50,"")</f>
        <v/>
      </c>
      <c r="O27" s="90" t="str">
        <f>IF(AND('2.Identificacion_Riesgos'!$K$55=4,'2.Identificacion_Riesgos'!$M$55=2),'2.Identificacion_Riesgos'!$A$55,"")</f>
        <v/>
      </c>
      <c r="P27" s="89" t="str">
        <f>IF(AND('2.Identificacion_Riesgos'!$K$35=4,'2.Identificacion_Riesgos'!$M$35=3),'2.Identificacion_Riesgos'!$A$35,"")</f>
        <v/>
      </c>
      <c r="Q27" s="31" t="str">
        <f>IF(AND('2.Identificacion_Riesgos'!$K$40=4,'2.Identificacion_Riesgos'!$M$40=3),'2.Identificacion_Riesgos'!$A$40,"")</f>
        <v/>
      </c>
      <c r="R27" s="32" t="str">
        <f>IF(AND('2.Identificacion_Riesgos'!$K$45=4,'2.Identificacion_Riesgos'!$M$45=3),'2.Identificacion_Riesgos'!$A$45,"")</f>
        <v/>
      </c>
      <c r="S27" s="31" t="str">
        <f>IF(AND('2.Identificacion_Riesgos'!$K$50=4,'2.Identificacion_Riesgos'!$M$50=3),'2.Identificacion_Riesgos'!$A$50,"")</f>
        <v/>
      </c>
      <c r="T27" s="90" t="str">
        <f>IF(AND('2.Identificacion_Riesgos'!$K$55=4,'2.Identificacion_Riesgos'!$M$55=3),'2.Identificacion_Riesgos'!$A$55,"")</f>
        <v/>
      </c>
      <c r="U27" s="84" t="str">
        <f>IF(AND('2.Identificacion_Riesgos'!$K$35=4,'2.Identificacion_Riesgos'!$M$35=4),'2.Identificacion_Riesgos'!$A$35,"")</f>
        <v/>
      </c>
      <c r="V27" s="33" t="str">
        <f>IF(AND('2.Identificacion_Riesgos'!$K$40=4,'2.Identificacion_Riesgos'!$M$40=4),'2.Identificacion_Riesgos'!$A$40,"")</f>
        <v/>
      </c>
      <c r="W27" s="34" t="str">
        <f>IF(AND('2.Identificacion_Riesgos'!$K$45=4,'2.Identificacion_Riesgos'!$M$45=4),'2.Identificacion_Riesgos'!$A$45,"")</f>
        <v/>
      </c>
      <c r="X27" s="33" t="str">
        <f>IF(AND('2.Identificacion_Riesgos'!$K$50=4,'2.Identificacion_Riesgos'!$M$50=4),'2.Identificacion_Riesgos'!$A$50,"")</f>
        <v/>
      </c>
      <c r="Y27" s="85" t="str">
        <f>IF(AND('2.Identificacion_Riesgos'!$K$55=4,'2.Identificacion_Riesgos'!$M$55=4),'2.Identificacion_Riesgos'!$A$55,"")</f>
        <v/>
      </c>
      <c r="Z27" s="84" t="str">
        <f>IF(AND('2.Identificacion_Riesgos'!$K$35=4,'2.Identificacion_Riesgos'!$M$35=5),'2.Identificacion_Riesgos'!$A$35,"")</f>
        <v/>
      </c>
      <c r="AA27" s="33" t="str">
        <f>IF(AND('2.Identificacion_Riesgos'!$K$40=4,'2.Identificacion_Riesgos'!$M$40=5),'2.Identificacion_Riesgos'!$A$40,"")</f>
        <v/>
      </c>
      <c r="AB27" s="34" t="str">
        <f>IF(AND('2.Identificacion_Riesgos'!$K$45=4,'2.Identificacion_Riesgos'!$M$45=5),'2.Identificacion_Riesgos'!$A$45,"")</f>
        <v/>
      </c>
      <c r="AC27" s="33" t="str">
        <f>IF(AND('2.Identificacion_Riesgos'!$K$50=4,'2.Identificacion_Riesgos'!$M$50=5),'2.Identificacion_Riesgos'!$A$50,"")</f>
        <v/>
      </c>
      <c r="AD27" s="85" t="str">
        <f>IF(AND('2.Identificacion_Riesgos'!$K$55=4,'2.Identificacion_Riesgos'!$M$55=5),'2.Identificacion_Riesgos'!$A$55,"")</f>
        <v/>
      </c>
      <c r="AE27" s="21"/>
      <c r="AF27" s="21"/>
      <c r="AG27" s="21"/>
      <c r="AH27" s="23"/>
      <c r="AI27" s="20"/>
      <c r="AJ27" s="20"/>
      <c r="AK27" s="20"/>
      <c r="AL27" s="20"/>
      <c r="AM27" s="20"/>
      <c r="AN27" s="20"/>
    </row>
    <row r="28" spans="1:40" ht="27.75" customHeight="1" thickBot="1" x14ac:dyDescent="0.3">
      <c r="A28" s="20"/>
      <c r="B28" s="810"/>
      <c r="C28" s="37"/>
      <c r="D28" s="37"/>
      <c r="E28" s="37"/>
      <c r="F28" s="802">
        <v>0.24</v>
      </c>
      <c r="G28" s="803"/>
      <c r="H28" s="803"/>
      <c r="I28" s="803"/>
      <c r="J28" s="804"/>
      <c r="K28" s="799">
        <v>0.44</v>
      </c>
      <c r="L28" s="800"/>
      <c r="M28" s="800"/>
      <c r="N28" s="800"/>
      <c r="O28" s="801"/>
      <c r="P28" s="799">
        <v>0.56000000000000005</v>
      </c>
      <c r="Q28" s="800"/>
      <c r="R28" s="800"/>
      <c r="S28" s="800"/>
      <c r="T28" s="801"/>
      <c r="U28" s="796">
        <v>0.8</v>
      </c>
      <c r="V28" s="797"/>
      <c r="W28" s="797"/>
      <c r="X28" s="797"/>
      <c r="Y28" s="798"/>
      <c r="Z28" s="796">
        <v>0.96</v>
      </c>
      <c r="AA28" s="797"/>
      <c r="AB28" s="797"/>
      <c r="AC28" s="797"/>
      <c r="AD28" s="798"/>
      <c r="AE28" s="21"/>
      <c r="AF28" s="21"/>
      <c r="AG28" s="21"/>
      <c r="AH28" s="23"/>
      <c r="AI28" s="20"/>
      <c r="AJ28" s="20"/>
      <c r="AK28" s="20"/>
      <c r="AL28" s="20"/>
      <c r="AM28" s="20"/>
      <c r="AN28" s="20"/>
    </row>
    <row r="29" spans="1:40" ht="27.75" customHeight="1" x14ac:dyDescent="0.25">
      <c r="A29" s="20"/>
      <c r="B29" s="810"/>
      <c r="C29" s="37"/>
      <c r="D29" s="37"/>
      <c r="E29" s="37"/>
      <c r="F29" s="86" t="str">
        <f>IF(AND('2.Identificacion_Riesgos'!$K$10=5,'2.Identificacion_Riesgos'!$M$10=1),'2.Identificacion_Riesgos'!$A$10,"")</f>
        <v/>
      </c>
      <c r="G29" s="87" t="str">
        <f>IF(AND('2.Identificacion_Riesgos'!$K$15=5,'2.Identificacion_Riesgos'!$M$15=1),'2.Identificacion_Riesgos'!$A$15,"")</f>
        <v/>
      </c>
      <c r="H29" s="87" t="str">
        <f>IF(AND('2.Identificacion_Riesgos'!$K$20=5,'2.Identificacion_Riesgos'!$M$20=1),'2.Identificacion_Riesgos'!$A$20,"")</f>
        <v/>
      </c>
      <c r="I29" s="87" t="str">
        <f>IF(AND('2.Identificacion_Riesgos'!$K$25=5,'2.Identificacion_Riesgos'!$M$25=1),'2.Identificacion_Riesgos'!$A$25,"")</f>
        <v/>
      </c>
      <c r="J29" s="88" t="str">
        <f>IF(AND('2.Identificacion_Riesgos'!$K$30=5,'2.Identificacion_Riesgos'!$M$30=1),'2.Identificacion_Riesgos'!$A$30,"")</f>
        <v/>
      </c>
      <c r="K29" s="86" t="str">
        <f>IF(AND('2.Identificacion_Riesgos'!$K$10=5,'2.Identificacion_Riesgos'!$M$10=2),'2.Identificacion_Riesgos'!$A$10,"")</f>
        <v/>
      </c>
      <c r="L29" s="87" t="str">
        <f>IF(AND('2.Identificacion_Riesgos'!$K$15=5,'2.Identificacion_Riesgos'!$M$15=2),'2.Identificacion_Riesgos'!$A$15,"")</f>
        <v/>
      </c>
      <c r="M29" s="87" t="str">
        <f>IF(AND('2.Identificacion_Riesgos'!$K$20=5,'2.Identificacion_Riesgos'!$M$20=2),'2.Identificacion_Riesgos'!$A$20,"")</f>
        <v/>
      </c>
      <c r="N29" s="87" t="str">
        <f>IF(AND('2.Identificacion_Riesgos'!$K$25=5,'2.Identificacion_Riesgos'!$M$25=2),'2.Identificacion_Riesgos'!$A$25,"")</f>
        <v/>
      </c>
      <c r="O29" s="88" t="str">
        <f>IF(AND('2.Identificacion_Riesgos'!$K$30=5,'2.Identificacion_Riesgos'!$M$30=2),'2.Identificacion_Riesgos'!$A$30,"")</f>
        <v/>
      </c>
      <c r="P29" s="81" t="str">
        <f>IF(AND('2.Identificacion_Riesgos'!$K$10=5,'2.Identificacion_Riesgos'!$M$10=3),'2.Identificacion_Riesgos'!$A$10,"")</f>
        <v/>
      </c>
      <c r="Q29" s="82" t="str">
        <f>IF(AND('2.Identificacion_Riesgos'!$K$15=5,'2.Identificacion_Riesgos'!$M$15=3),'2.Identificacion_Riesgos'!$A$15,"")</f>
        <v/>
      </c>
      <c r="R29" s="82" t="str">
        <f>IF(AND('2.Identificacion_Riesgos'!$K$20=5,'2.Identificacion_Riesgos'!$M$20=3),'2.Identificacion_Riesgos'!$A$20,"")</f>
        <v/>
      </c>
      <c r="S29" s="82" t="str">
        <f>IF(AND('2.Identificacion_Riesgos'!$K$25=5,'2.Identificacion_Riesgos'!$M$25=3),'2.Identificacion_Riesgos'!$A$25,"")</f>
        <v/>
      </c>
      <c r="T29" s="83" t="str">
        <f>IF(AND('2.Identificacion_Riesgos'!$K$30=5,'2.Identificacion_Riesgos'!$M$30=3),'2.Identificacion_Riesgos'!$A$30,"")</f>
        <v/>
      </c>
      <c r="U29" s="81" t="str">
        <f>IF(AND('2.Identificacion_Riesgos'!$K$10=5,'2.Identificacion_Riesgos'!$M$10=4),'2.Identificacion_Riesgos'!$A$10,"")</f>
        <v/>
      </c>
      <c r="V29" s="82" t="str">
        <f>IF(AND('2.Identificacion_Riesgos'!$K$15=5,'2.Identificacion_Riesgos'!$M$15=4),'2.Identificacion_Riesgos'!$A$15,"")</f>
        <v/>
      </c>
      <c r="W29" s="82" t="str">
        <f>IF(AND('2.Identificacion_Riesgos'!$K$20=5,'2.Identificacion_Riesgos'!$M$20=4),'2.Identificacion_Riesgos'!$A$20,"")</f>
        <v/>
      </c>
      <c r="X29" s="82" t="str">
        <f>IF(AND('2.Identificacion_Riesgos'!$K$25=5,'2.Identificacion_Riesgos'!$M$25=4),'2.Identificacion_Riesgos'!$A$25,"")</f>
        <v/>
      </c>
      <c r="Y29" s="83" t="str">
        <f>IF(AND('2.Identificacion_Riesgos'!$K$30=5,'2.Identificacion_Riesgos'!$M$30=4),'2.Identificacion_Riesgos'!$A$30,"")</f>
        <v/>
      </c>
      <c r="Z29" s="81" t="str">
        <f>IF(AND('2.Identificacion_Riesgos'!$K$10=5,'2.Identificacion_Riesgos'!$M$10=5),'2.Identificacion_Riesgos'!$A$10,"")</f>
        <v/>
      </c>
      <c r="AA29" s="82" t="str">
        <f>IF(AND('2.Identificacion_Riesgos'!$K$15=5,'2.Identificacion_Riesgos'!$M$15=5),'2.Identificacion_Riesgos'!$A$15,"")</f>
        <v/>
      </c>
      <c r="AB29" s="82" t="str">
        <f>IF(AND('2.Identificacion_Riesgos'!$K$20=5,'2.Identificacion_Riesgos'!$M$20=5),'2.Identificacion_Riesgos'!$A$20,"")</f>
        <v/>
      </c>
      <c r="AC29" s="82" t="str">
        <f>IF(AND('2.Identificacion_Riesgos'!$K$25=5,'2.Identificacion_Riesgos'!$M$25=5),'2.Identificacion_Riesgos'!$A$25,"")</f>
        <v/>
      </c>
      <c r="AD29" s="83" t="str">
        <f>IF(AND('2.Identificacion_Riesgos'!$K$30=5,'2.Identificacion_Riesgos'!$M$30=5),'2.Identificacion_Riesgos'!$A$30,"")</f>
        <v/>
      </c>
      <c r="AE29" s="21"/>
      <c r="AF29" s="21"/>
      <c r="AG29" s="21"/>
      <c r="AH29" s="23"/>
      <c r="AI29" s="20"/>
      <c r="AJ29" s="20"/>
      <c r="AK29" s="20"/>
      <c r="AL29" s="20"/>
      <c r="AM29" s="20"/>
      <c r="AN29" s="20"/>
    </row>
    <row r="30" spans="1:40" ht="27.75" customHeight="1" x14ac:dyDescent="0.25">
      <c r="A30" s="20"/>
      <c r="B30" s="810"/>
      <c r="C30" s="809" t="s">
        <v>171</v>
      </c>
      <c r="D30" s="809"/>
      <c r="E30" s="809"/>
      <c r="F30" s="89" t="str">
        <f>IF(AND('2.Identificacion_Riesgos'!$K$35=5,'2.Identificacion_Riesgos'!$M$35=1),'2.Identificacion_Riesgos'!$A$35,"")</f>
        <v/>
      </c>
      <c r="G30" s="31" t="str">
        <f>IF(AND('2.Identificacion_Riesgos'!$K$40=5,'2.Identificacion_Riesgos'!$M$40=1),'2.Identificacion_Riesgos'!$A$40,"")</f>
        <v/>
      </c>
      <c r="H30" s="32" t="str">
        <f>IF(AND('2.Identificacion_Riesgos'!$K$45=5,'2.Identificacion_Riesgos'!$M$45=1),'2.Identificacion_Riesgos'!$A$45,"")</f>
        <v/>
      </c>
      <c r="I30" s="31" t="str">
        <f>IF(AND('2.Identificacion_Riesgos'!$K$50=5,'2.Identificacion_Riesgos'!$M$50=1),'2.Identificacion_Riesgos'!$A$50,"")</f>
        <v/>
      </c>
      <c r="J30" s="90" t="str">
        <f>IF(AND('2.Identificacion_Riesgos'!$K$55=5,'2.Identificacion_Riesgos'!$M$55=1),'2.Identificacion_Riesgos'!$A$55,"")</f>
        <v/>
      </c>
      <c r="K30" s="89" t="str">
        <f>IF(AND('2.Identificacion_Riesgos'!$K$35=5,'2.Identificacion_Riesgos'!$M$35=2),'2.Identificacion_Riesgos'!$A$35,"")</f>
        <v/>
      </c>
      <c r="L30" s="31" t="str">
        <f>IF(AND('2.Identificacion_Riesgos'!$K$40=5,'2.Identificacion_Riesgos'!$M$40=2),'2.Identificacion_Riesgos'!$A$40,"")</f>
        <v/>
      </c>
      <c r="M30" s="32" t="str">
        <f>IF(AND('2.Identificacion_Riesgos'!$K$45=5,'2.Identificacion_Riesgos'!$M$45=2),'2.Identificacion_Riesgos'!$A$45,"")</f>
        <v/>
      </c>
      <c r="N30" s="31" t="str">
        <f>IF(AND('2.Identificacion_Riesgos'!$K$50=5,'2.Identificacion_Riesgos'!$M$50=2),'2.Identificacion_Riesgos'!$A$50,"")</f>
        <v/>
      </c>
      <c r="O30" s="90" t="str">
        <f>IF(AND('2.Identificacion_Riesgos'!$K$55=5,'2.Identificacion_Riesgos'!$M$55=2),'2.Identificacion_Riesgos'!$A$55,"")</f>
        <v/>
      </c>
      <c r="P30" s="84" t="str">
        <f>IF(AND('2.Identificacion_Riesgos'!$K$35=5,'2.Identificacion_Riesgos'!$M$35=3),'2.Identificacion_Riesgos'!$A$35,"")</f>
        <v/>
      </c>
      <c r="Q30" s="33" t="str">
        <f>IF(AND('2.Identificacion_Riesgos'!$K$40=5,'2.Identificacion_Riesgos'!$M$40=3),'2.Identificacion_Riesgos'!$A$40,"")</f>
        <v/>
      </c>
      <c r="R30" s="34" t="str">
        <f>IF(AND('2.Identificacion_Riesgos'!$K$45=5,'2.Identificacion_Riesgos'!$M$45=3),'2.Identificacion_Riesgos'!$A$45,"")</f>
        <v/>
      </c>
      <c r="S30" s="33" t="str">
        <f>IF(AND('2.Identificacion_Riesgos'!$K$50=5,'2.Identificacion_Riesgos'!$M$50=3),'2.Identificacion_Riesgos'!$A$50,"")</f>
        <v/>
      </c>
      <c r="T30" s="85" t="str">
        <f>IF(AND('2.Identificacion_Riesgos'!$K$55=5,'2.Identificacion_Riesgos'!$M$55=3),'2.Identificacion_Riesgos'!$A$55,"")</f>
        <v/>
      </c>
      <c r="U30" s="84" t="str">
        <f>IF(AND('2.Identificacion_Riesgos'!$K$35=5,'2.Identificacion_Riesgos'!$M$35=4),'2.Identificacion_Riesgos'!$A$35,"")</f>
        <v/>
      </c>
      <c r="V30" s="33" t="str">
        <f>IF(AND('2.Identificacion_Riesgos'!$K$40=5,'2.Identificacion_Riesgos'!$M$40=4),'2.Identificacion_Riesgos'!$A$40,"")</f>
        <v/>
      </c>
      <c r="W30" s="34" t="str">
        <f>IF(AND('2.Identificacion_Riesgos'!$K$45=5,'2.Identificacion_Riesgos'!$M$45=4),'2.Identificacion_Riesgos'!$A$45,"")</f>
        <v/>
      </c>
      <c r="X30" s="33" t="str">
        <f>IF(AND('2.Identificacion_Riesgos'!$K$50=5,'2.Identificacion_Riesgos'!$M$50=4),'2.Identificacion_Riesgos'!$A$50,"")</f>
        <v/>
      </c>
      <c r="Y30" s="85" t="str">
        <f>IF(AND('2.Identificacion_Riesgos'!$K$55=5,'2.Identificacion_Riesgos'!$M$55=4),'2.Identificacion_Riesgos'!$A$55,"")</f>
        <v/>
      </c>
      <c r="Z30" s="84" t="str">
        <f>IF(AND('2.Identificacion_Riesgos'!$K$35=5,'2.Identificacion_Riesgos'!$M$35=5),'2.Identificacion_Riesgos'!$A$35,"")</f>
        <v/>
      </c>
      <c r="AA30" s="33" t="str">
        <f>IF(AND('2.Identificacion_Riesgos'!$K$40=5,'2.Identificacion_Riesgos'!$M$40=5),'2.Identificacion_Riesgos'!$A$40,"")</f>
        <v/>
      </c>
      <c r="AB30" s="34" t="str">
        <f>IF(AND('2.Identificacion_Riesgos'!$K$45=5,'2.Identificacion_Riesgos'!$M$45=5),'2.Identificacion_Riesgos'!$A$45,"")</f>
        <v/>
      </c>
      <c r="AC30" s="33" t="str">
        <f>IF(AND('2.Identificacion_Riesgos'!$K$50=5,'2.Identificacion_Riesgos'!$M$50=5),'2.Identificacion_Riesgos'!$A$50,"")</f>
        <v/>
      </c>
      <c r="AD30" s="85" t="str">
        <f>IF(AND('2.Identificacion_Riesgos'!$K$55=5,'2.Identificacion_Riesgos'!$M$55=5),'2.Identificacion_Riesgos'!$A$55,"")</f>
        <v/>
      </c>
      <c r="AE30" s="21"/>
      <c r="AF30" s="21"/>
      <c r="AG30" s="21"/>
      <c r="AH30" s="23"/>
      <c r="AI30" s="20"/>
      <c r="AJ30" s="20"/>
      <c r="AK30" s="20"/>
      <c r="AL30" s="20"/>
      <c r="AM30" s="20"/>
      <c r="AN30" s="20"/>
    </row>
    <row r="31" spans="1:40" ht="27.75" customHeight="1" thickBot="1" x14ac:dyDescent="0.3">
      <c r="A31" s="20"/>
      <c r="B31" s="810"/>
      <c r="C31" s="21"/>
      <c r="D31" s="21"/>
      <c r="E31" s="21"/>
      <c r="F31" s="799">
        <v>0.4</v>
      </c>
      <c r="G31" s="800"/>
      <c r="H31" s="800"/>
      <c r="I31" s="800"/>
      <c r="J31" s="801"/>
      <c r="K31" s="799">
        <v>0.48</v>
      </c>
      <c r="L31" s="800"/>
      <c r="M31" s="800"/>
      <c r="N31" s="800"/>
      <c r="O31" s="801"/>
      <c r="P31" s="796">
        <v>0.72</v>
      </c>
      <c r="Q31" s="797"/>
      <c r="R31" s="797"/>
      <c r="S31" s="797"/>
      <c r="T31" s="798"/>
      <c r="U31" s="796">
        <v>0.84</v>
      </c>
      <c r="V31" s="797"/>
      <c r="W31" s="797"/>
      <c r="X31" s="797"/>
      <c r="Y31" s="798"/>
      <c r="Z31" s="796">
        <v>1</v>
      </c>
      <c r="AA31" s="797"/>
      <c r="AB31" s="797"/>
      <c r="AC31" s="797"/>
      <c r="AD31" s="798"/>
      <c r="AE31" s="21"/>
      <c r="AF31" s="21"/>
      <c r="AG31" s="21"/>
      <c r="AH31" s="23"/>
      <c r="AI31" s="20"/>
      <c r="AJ31" s="20"/>
      <c r="AK31" s="20"/>
      <c r="AL31" s="20"/>
      <c r="AM31" s="20"/>
      <c r="AN31" s="20"/>
    </row>
    <row r="32" spans="1:40" ht="27.75" customHeight="1" x14ac:dyDescent="0.25">
      <c r="A32" s="20"/>
      <c r="B32" s="22"/>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3"/>
      <c r="AI32" s="20"/>
      <c r="AJ32" s="20"/>
      <c r="AK32" s="20"/>
      <c r="AL32" s="20"/>
      <c r="AM32" s="20"/>
      <c r="AN32" s="20"/>
    </row>
    <row r="33" spans="1:40" ht="27.75" customHeight="1" x14ac:dyDescent="0.25">
      <c r="A33" s="20"/>
      <c r="B33" s="22"/>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3"/>
      <c r="AI33" s="20"/>
      <c r="AJ33" s="20"/>
      <c r="AK33" s="20"/>
      <c r="AL33" s="20"/>
      <c r="AM33" s="20"/>
      <c r="AN33" s="20"/>
    </row>
    <row r="34" spans="1:40" ht="27.75" customHeight="1" thickBot="1" x14ac:dyDescent="0.3">
      <c r="A34" s="20"/>
      <c r="B34" s="24"/>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6"/>
      <c r="AI34" s="20"/>
      <c r="AJ34" s="20"/>
      <c r="AK34" s="20"/>
      <c r="AL34" s="20"/>
      <c r="AM34" s="20"/>
      <c r="AN34" s="20"/>
    </row>
    <row r="35" spans="1:40" s="3" customFormat="1" ht="27.75" customHeight="1" x14ac:dyDescent="0.25">
      <c r="A35" s="20"/>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0"/>
      <c r="AJ35" s="20"/>
      <c r="AK35" s="20"/>
      <c r="AL35" s="20"/>
      <c r="AM35" s="20"/>
      <c r="AN35" s="20"/>
    </row>
    <row r="36" spans="1:40" s="3" customFormat="1" ht="32.25" customHeight="1" thickBot="1" x14ac:dyDescent="0.3">
      <c r="A36" s="20"/>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0"/>
      <c r="AJ36" s="20"/>
      <c r="AK36" s="20"/>
      <c r="AL36" s="20"/>
      <c r="AM36" s="20"/>
      <c r="AN36" s="20"/>
    </row>
    <row r="37" spans="1:40" ht="15.75" customHeight="1" x14ac:dyDescent="0.25">
      <c r="A37" s="20"/>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2"/>
      <c r="AI37" s="20"/>
      <c r="AJ37" s="20"/>
      <c r="AK37" s="20"/>
      <c r="AL37" s="20"/>
      <c r="AM37" s="20"/>
      <c r="AN37" s="20"/>
    </row>
    <row r="38" spans="1:40" s="3" customFormat="1" ht="27.75" customHeight="1" x14ac:dyDescent="0.55000000000000004">
      <c r="A38" s="20"/>
      <c r="B38" s="811" t="s">
        <v>153</v>
      </c>
      <c r="C38" s="812"/>
      <c r="D38" s="812"/>
      <c r="E38" s="812"/>
      <c r="F38" s="812"/>
      <c r="G38" s="812"/>
      <c r="H38" s="812"/>
      <c r="I38" s="812"/>
      <c r="J38" s="812"/>
      <c r="K38" s="812"/>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3"/>
      <c r="AI38" s="20"/>
      <c r="AJ38" s="20"/>
      <c r="AK38" s="20"/>
      <c r="AL38" s="20"/>
      <c r="AM38" s="20"/>
      <c r="AN38" s="20"/>
    </row>
    <row r="39" spans="1:40" ht="27.75" customHeight="1" x14ac:dyDescent="0.25">
      <c r="A39" s="20"/>
      <c r="B39" s="828" t="s">
        <v>173</v>
      </c>
      <c r="C39" s="829"/>
      <c r="D39" s="829"/>
      <c r="E39" s="829"/>
      <c r="F39" s="829"/>
      <c r="G39" s="829"/>
      <c r="H39" s="829"/>
      <c r="I39" s="829"/>
      <c r="J39" s="829"/>
      <c r="K39" s="829"/>
      <c r="L39" s="829"/>
      <c r="M39" s="829"/>
      <c r="N39" s="829"/>
      <c r="O39" s="829"/>
      <c r="P39" s="829"/>
      <c r="Q39" s="829"/>
      <c r="R39" s="829"/>
      <c r="S39" s="829"/>
      <c r="T39" s="829"/>
      <c r="U39" s="829"/>
      <c r="V39" s="829"/>
      <c r="W39" s="829"/>
      <c r="X39" s="829"/>
      <c r="Y39" s="829"/>
      <c r="Z39" s="829"/>
      <c r="AA39" s="829"/>
      <c r="AB39" s="829"/>
      <c r="AC39" s="829"/>
      <c r="AD39" s="829"/>
      <c r="AE39" s="829"/>
      <c r="AF39" s="829"/>
      <c r="AG39" s="829"/>
      <c r="AH39" s="830"/>
      <c r="AI39" s="20"/>
      <c r="AJ39" s="20"/>
      <c r="AK39" s="20"/>
      <c r="AL39" s="20"/>
      <c r="AM39" s="20"/>
      <c r="AN39" s="20"/>
    </row>
    <row r="40" spans="1:40" ht="27.75" customHeight="1" x14ac:dyDescent="0.25">
      <c r="A40" s="20"/>
      <c r="B40" s="22"/>
      <c r="C40" s="21"/>
      <c r="D40" s="21"/>
      <c r="E40" s="21"/>
      <c r="F40" s="805" t="s">
        <v>1</v>
      </c>
      <c r="G40" s="805"/>
      <c r="H40" s="805"/>
      <c r="I40" s="805"/>
      <c r="J40" s="805"/>
      <c r="K40" s="805"/>
      <c r="L40" s="805"/>
      <c r="M40" s="805"/>
      <c r="N40" s="805"/>
      <c r="O40" s="805"/>
      <c r="P40" s="805"/>
      <c r="Q40" s="805"/>
      <c r="R40" s="805"/>
      <c r="S40" s="805"/>
      <c r="T40" s="805"/>
      <c r="U40" s="805"/>
      <c r="V40" s="805"/>
      <c r="W40" s="805"/>
      <c r="X40" s="805"/>
      <c r="Y40" s="805"/>
      <c r="Z40" s="805"/>
      <c r="AA40" s="805"/>
      <c r="AB40" s="805"/>
      <c r="AC40" s="805"/>
      <c r="AD40" s="805"/>
      <c r="AE40" s="21"/>
      <c r="AF40" s="21"/>
      <c r="AG40" s="21"/>
      <c r="AH40" s="23"/>
      <c r="AI40" s="20"/>
      <c r="AJ40" s="20"/>
      <c r="AK40" s="20"/>
      <c r="AL40" s="20"/>
      <c r="AM40" s="20"/>
      <c r="AN40" s="20"/>
    </row>
    <row r="41" spans="1:40" ht="27.75" customHeight="1" x14ac:dyDescent="0.25">
      <c r="A41" s="20"/>
      <c r="B41" s="22"/>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3"/>
      <c r="AI41" s="20"/>
      <c r="AJ41" s="20"/>
      <c r="AK41" s="20"/>
      <c r="AL41" s="20"/>
      <c r="AM41" s="20"/>
      <c r="AN41" s="20"/>
    </row>
    <row r="42" spans="1:40" ht="27.75" customHeight="1" thickBot="1" x14ac:dyDescent="0.3">
      <c r="A42" s="20"/>
      <c r="B42" s="22"/>
      <c r="C42" s="21"/>
      <c r="D42" s="21"/>
      <c r="E42" s="21"/>
      <c r="F42" s="809" t="s">
        <v>162</v>
      </c>
      <c r="G42" s="809"/>
      <c r="H42" s="809"/>
      <c r="I42" s="809"/>
      <c r="J42" s="809"/>
      <c r="K42" s="809" t="s">
        <v>163</v>
      </c>
      <c r="L42" s="809"/>
      <c r="M42" s="809"/>
      <c r="N42" s="809"/>
      <c r="O42" s="809"/>
      <c r="P42" s="809" t="s">
        <v>164</v>
      </c>
      <c r="Q42" s="809"/>
      <c r="R42" s="809"/>
      <c r="S42" s="809"/>
      <c r="T42" s="809"/>
      <c r="U42" s="809" t="s">
        <v>165</v>
      </c>
      <c r="V42" s="809"/>
      <c r="W42" s="809"/>
      <c r="X42" s="809"/>
      <c r="Y42" s="809"/>
      <c r="Z42" s="809" t="s">
        <v>166</v>
      </c>
      <c r="AA42" s="809"/>
      <c r="AB42" s="809"/>
      <c r="AC42" s="809"/>
      <c r="AD42" s="809"/>
      <c r="AE42" s="21"/>
      <c r="AF42" s="21"/>
      <c r="AG42" s="21"/>
      <c r="AH42" s="23"/>
      <c r="AI42" s="20"/>
      <c r="AJ42" s="20"/>
      <c r="AK42" s="20"/>
      <c r="AL42" s="20"/>
      <c r="AM42" s="20"/>
      <c r="AN42" s="20"/>
    </row>
    <row r="43" spans="1:40" ht="27.75" customHeight="1" x14ac:dyDescent="0.25">
      <c r="A43" s="20"/>
      <c r="B43" s="810" t="s">
        <v>27</v>
      </c>
      <c r="C43" s="38"/>
      <c r="D43" s="39"/>
      <c r="E43" s="39"/>
      <c r="F43" s="91" t="str">
        <f>IF(AND('2.Identificacion_Riesgos'!$S$10=1,'2.Identificacion_Riesgos'!$U$10=1),'2.Identificacion_Riesgos'!$A$10,"")</f>
        <v/>
      </c>
      <c r="G43" s="92" t="str">
        <f>IF(AND('2.Identificacion_Riesgos'!$S$15=1,'2.Identificacion_Riesgos'!$U$15=1),'2.Identificacion_Riesgos'!$A$15,"")</f>
        <v/>
      </c>
      <c r="H43" s="92" t="str">
        <f>IF(AND('2.Identificacion_Riesgos'!$S$20=1,'2.Identificacion_Riesgos'!$U$20=1),'2.Identificacion_Riesgos'!$A$20,"")</f>
        <v/>
      </c>
      <c r="I43" s="92" t="str">
        <f>IF(AND('2.Identificacion_Riesgos'!$S$25=1,'2.Identificacion_Riesgos'!$U$25=1),'2.Identificacion_Riesgos'!$A$25,"")</f>
        <v/>
      </c>
      <c r="J43" s="93" t="str">
        <f>IF(AND('2.Identificacion_Riesgos'!$S$30=1,'2.Identificacion_Riesgos'!$U$30=1),'2.Identificacion_Riesgos'!$A$30,"")</f>
        <v/>
      </c>
      <c r="K43" s="91" t="str">
        <f>IF(AND('2.Identificacion_Riesgos'!$S$10=1,'2.Identificacion_Riesgos'!$U$10=2),'2.Identificacion_Riesgos'!$A$10,"")</f>
        <v/>
      </c>
      <c r="L43" s="92" t="str">
        <f>IF(AND('2.Identificacion_Riesgos'!$S$15=1,'2.Identificacion_Riesgos'!$U$15=2),'2.Identificacion_Riesgos'!$A$15,"")</f>
        <v/>
      </c>
      <c r="M43" s="92" t="str">
        <f>IF(AND('2.Identificacion_Riesgos'!$S$20=1,'2.Identificacion_Riesgos'!$U$20=2),'2.Identificacion_Riesgos'!$A$20,"")</f>
        <v>R3</v>
      </c>
      <c r="N43" s="92" t="str">
        <f>IF(AND('2.Identificacion_Riesgos'!$S$25=1,'2.Identificacion_Riesgos'!$U$25=2),'2.Identificacion_Riesgos'!$A$25,"")</f>
        <v/>
      </c>
      <c r="O43" s="92" t="str">
        <f>IF(AND('2.Identificacion_Riesgos'!$S$30=1,'2.Identificacion_Riesgos'!$U$30=2),'2.Identificacion_Riesgos'!$A$30,"")</f>
        <v/>
      </c>
      <c r="P43" s="96" t="str">
        <f>IF(AND('2.Identificacion_Riesgos'!$S$10=1,'2.Identificacion_Riesgos'!$U$10=3),'2.Identificacion_Riesgos'!$A$10,"")</f>
        <v/>
      </c>
      <c r="Q43" s="97" t="str">
        <f>IF(AND('2.Identificacion_Riesgos'!$S$15=1,'2.Identificacion_Riesgos'!$U$15=3),'2.Identificacion_Riesgos'!$A$15,"")</f>
        <v>R2</v>
      </c>
      <c r="R43" s="97" t="str">
        <f>IF(AND('2.Identificacion_Riesgos'!$S$20=1,'2.Identificacion_Riesgos'!$U$20=3),'2.Identificacion_Riesgos'!$A$20,"")</f>
        <v/>
      </c>
      <c r="S43" s="97" t="str">
        <f>IF(AND('2.Identificacion_Riesgos'!$S$25=1,'2.Identificacion_Riesgos'!$U$25=3),'2.Identificacion_Riesgos'!$A$25,"")</f>
        <v>R4</v>
      </c>
      <c r="T43" s="98" t="str">
        <f>IF(AND('2.Identificacion_Riesgos'!$S$30=1,'2.Identificacion_Riesgos'!$U$30=3),'2.Identificacion_Riesgos'!$A$30,"")</f>
        <v/>
      </c>
      <c r="U43" s="86" t="str">
        <f>IF(AND('2.Identificacion_Riesgos'!$S$10=1,'2.Identificacion_Riesgos'!$U$10=4),'2.Identificacion_Riesgos'!$A$10,"")</f>
        <v/>
      </c>
      <c r="V43" s="87" t="str">
        <f>IF(AND('2.Identificacion_Riesgos'!$S$15=1,'2.Identificacion_Riesgos'!$U$15=4),'2.Identificacion_Riesgos'!$A$15,"")</f>
        <v/>
      </c>
      <c r="W43" s="87" t="str">
        <f>IF(AND('2.Identificacion_Riesgos'!$S$20=1,'2.Identificacion_Riesgos'!$U$20=4),'2.Identificacion_Riesgos'!$A$20,"")</f>
        <v/>
      </c>
      <c r="X43" s="87" t="str">
        <f>IF(AND('2.Identificacion_Riesgos'!$S$25=1,'2.Identificacion_Riesgos'!$U$25=4),'2.Identificacion_Riesgos'!$A$25,"")</f>
        <v/>
      </c>
      <c r="Y43" s="88" t="str">
        <f>IF(AND('2.Identificacion_Riesgos'!$S$30=1,'2.Identificacion_Riesgos'!$U$30=4),'2.Identificacion_Riesgos'!$A$30,"")</f>
        <v/>
      </c>
      <c r="Z43" s="87" t="str">
        <f>IF(AND('2.Identificacion_Riesgos'!$S$10=1,'2.Identificacion_Riesgos'!$U$10=5),'2.Identificacion_Riesgos'!$A$10,"")</f>
        <v/>
      </c>
      <c r="AA43" s="87" t="str">
        <f>IF(AND('2.Identificacion_Riesgos'!$S$15=1,'2.Identificacion_Riesgos'!$U$15=5),'2.Identificacion_Riesgos'!$A$15,"")</f>
        <v/>
      </c>
      <c r="AB43" s="87" t="str">
        <f>IF(AND('2.Identificacion_Riesgos'!$S$20=1,'2.Identificacion_Riesgos'!$U$20=5),'2.Identificacion_Riesgos'!$A$20,"")</f>
        <v/>
      </c>
      <c r="AC43" s="87" t="str">
        <f>IF(AND('2.Identificacion_Riesgos'!$S$25=1,'2.Identificacion_Riesgos'!$U$25=5),'2.Identificacion_Riesgos'!$A$25,"")</f>
        <v/>
      </c>
      <c r="AD43" s="88" t="str">
        <f>IF(AND('2.Identificacion_Riesgos'!$S$30=1,'2.Identificacion_Riesgos'!$U$30=5),'2.Identificacion_Riesgos'!$A$30,"")</f>
        <v/>
      </c>
      <c r="AE43" s="21"/>
      <c r="AF43" s="21"/>
      <c r="AG43" s="21"/>
      <c r="AH43" s="23"/>
      <c r="AI43" s="20"/>
      <c r="AJ43" s="20"/>
      <c r="AK43" s="20"/>
      <c r="AL43" s="20"/>
      <c r="AM43" s="20"/>
      <c r="AN43" s="20"/>
    </row>
    <row r="44" spans="1:40" ht="27.75" customHeight="1" x14ac:dyDescent="0.25">
      <c r="A44" s="20"/>
      <c r="B44" s="810"/>
      <c r="C44" s="814" t="s">
        <v>167</v>
      </c>
      <c r="D44" s="814"/>
      <c r="E44" s="814"/>
      <c r="F44" s="94" t="str">
        <f>IF(AND('2.Identificacion_Riesgos'!$S$35=1,'2.Identificacion_Riesgos'!$U$35=1),'2.Identificacion_Riesgos'!$A$35,"")</f>
        <v/>
      </c>
      <c r="G44" s="27" t="str">
        <f>IF(AND('2.Identificacion_Riesgos'!$S$40=1,'2.Identificacion_Riesgos'!$U$40=1),'2.Identificacion_Riesgos'!$A$40,"")</f>
        <v/>
      </c>
      <c r="H44" s="28" t="str">
        <f>IF(AND('2.Identificacion_Riesgos'!$S$45=1,'2.Identificacion_Riesgos'!$U$45=1),'2.Identificacion_Riesgos'!$A$45,"")</f>
        <v/>
      </c>
      <c r="I44" s="27" t="str">
        <f>IF(AND('2.Identificacion_Riesgos'!$S$50=1,'2.Identificacion_Riesgos'!$U$50=1),'2.Identificacion_Riesgos'!$A$50,"")</f>
        <v/>
      </c>
      <c r="J44" s="95" t="str">
        <f>IF(AND('2.Identificacion_Riesgos'!$S$55=1,'2.Identificacion_Riesgos'!$U$55=1),'2.Identificacion_Riesgos'!$A$55,"")</f>
        <v/>
      </c>
      <c r="K44" s="94" t="str">
        <f>IF(AND('2.Identificacion_Riesgos'!$S$35=1,'2.Identificacion_Riesgos'!$U$35=2),'2.Identificacion_Riesgos'!$A$35,"")</f>
        <v/>
      </c>
      <c r="L44" s="27" t="str">
        <f>IF(AND('2.Identificacion_Riesgos'!$S$40=1,'2.Identificacion_Riesgos'!$U$40=2),'2.Identificacion_Riesgos'!$A$40,"")</f>
        <v/>
      </c>
      <c r="M44" s="28" t="str">
        <f>IF(AND('2.Identificacion_Riesgos'!$S$45=1,'2.Identificacion_Riesgos'!$U$45=2),'2.Identificacion_Riesgos'!$A$45,"")</f>
        <v/>
      </c>
      <c r="N44" s="27" t="str">
        <f>IF(AND('2.Identificacion_Riesgos'!$S$50=1,'2.Identificacion_Riesgos'!$U$50=2),'2.Identificacion_Riesgos'!$A$50,"")</f>
        <v/>
      </c>
      <c r="O44" s="28" t="str">
        <f>IF(AND('2.Identificacion_Riesgos'!$S$55=1,'2.Identificacion_Riesgos'!$U$55=2),'2.Identificacion_Riesgos'!$A$55,"")</f>
        <v/>
      </c>
      <c r="P44" s="99" t="str">
        <f>IF(AND('2.Identificacion_Riesgos'!$S$35=1,'2.Identificacion_Riesgos'!$U$35=3),'2.Identificacion_Riesgos'!$A$35,"")</f>
        <v/>
      </c>
      <c r="Q44" s="29" t="str">
        <f>IF(AND('2.Identificacion_Riesgos'!$S$40=1,'2.Identificacion_Riesgos'!$U$40=3),'2.Identificacion_Riesgos'!$A$40,"")</f>
        <v/>
      </c>
      <c r="R44" s="30" t="str">
        <f>IF(AND('2.Identificacion_Riesgos'!$S$45=1,'2.Identificacion_Riesgos'!$U$45=3),'2.Identificacion_Riesgos'!$A$45,"")</f>
        <v/>
      </c>
      <c r="S44" s="29" t="str">
        <f>IF(AND('2.Identificacion_Riesgos'!$S$50=1,'2.Identificacion_Riesgos'!$U$50=3),'2.Identificacion_Riesgos'!$A$50,"")</f>
        <v/>
      </c>
      <c r="T44" s="100" t="str">
        <f>IF(AND('2.Identificacion_Riesgos'!$S$55=1,'2.Identificacion_Riesgos'!$U$55=3),'2.Identificacion_Riesgos'!$A$55,"")</f>
        <v/>
      </c>
      <c r="U44" s="89" t="str">
        <f>IF(AND('2.Identificacion_Riesgos'!$S$35=1,'2.Identificacion_Riesgos'!$U$35=4),'2.Identificacion_Riesgos'!$A$35,"")</f>
        <v/>
      </c>
      <c r="V44" s="31" t="str">
        <f>IF(AND('2.Identificacion_Riesgos'!$S$40=1,'2.Identificacion_Riesgos'!$U$40=4),'2.Identificacion_Riesgos'!$A$40,"")</f>
        <v/>
      </c>
      <c r="W44" s="32" t="str">
        <f>IF(AND('2.Identificacion_Riesgos'!$S$45=1,'2.Identificacion_Riesgos'!$U$45=4),'2.Identificacion_Riesgos'!$A$45,"")</f>
        <v/>
      </c>
      <c r="X44" s="31" t="str">
        <f>IF(AND('2.Identificacion_Riesgos'!$S$50=1,'2.Identificacion_Riesgos'!$U$50=4),'2.Identificacion_Riesgos'!$A$50,"")</f>
        <v/>
      </c>
      <c r="Y44" s="90" t="str">
        <f>IF(AND('2.Identificacion_Riesgos'!$S$55=1,'2.Identificacion_Riesgos'!$U$55=4),'2.Identificacion_Riesgos'!$A$55,"")</f>
        <v/>
      </c>
      <c r="Z44" s="31" t="str">
        <f>IF(AND('2.Identificacion_Riesgos'!$S$35=1,'2.Identificacion_Riesgos'!$U$35=5),'2.Identificacion_Riesgos'!$A$35,"")</f>
        <v/>
      </c>
      <c r="AA44" s="31" t="str">
        <f>IF(AND('2.Identificacion_Riesgos'!$S$40=1,'2.Identificacion_Riesgos'!$U$40=5),'2.Identificacion_Riesgos'!$A$40,"")</f>
        <v/>
      </c>
      <c r="AB44" s="32" t="str">
        <f>IF(AND('2.Identificacion_Riesgos'!$S$45=1,'2.Identificacion_Riesgos'!$U$45=5),'2.Identificacion_Riesgos'!$A$45,"")</f>
        <v/>
      </c>
      <c r="AC44" s="31" t="str">
        <f>IF(AND('2.Identificacion_Riesgos'!$S$50=1,'2.Identificacion_Riesgos'!$U$50=5),'2.Identificacion_Riesgos'!$A$50,"")</f>
        <v/>
      </c>
      <c r="AD44" s="90" t="str">
        <f>IF(AND('2.Identificacion_Riesgos'!$S$55=1,'2.Identificacion_Riesgos'!$U$55=5),'2.Identificacion_Riesgos'!$A$55,"")</f>
        <v/>
      </c>
      <c r="AE44" s="21"/>
      <c r="AF44" s="21"/>
      <c r="AG44" s="21"/>
      <c r="AH44" s="23"/>
      <c r="AI44" s="20"/>
      <c r="AJ44" s="20"/>
      <c r="AK44" s="20"/>
      <c r="AL44" s="20"/>
      <c r="AM44" s="20"/>
      <c r="AN44" s="20"/>
    </row>
    <row r="45" spans="1:40" ht="27.75" customHeight="1" thickBot="1" x14ac:dyDescent="0.3">
      <c r="A45" s="20"/>
      <c r="B45" s="810"/>
      <c r="C45" s="39"/>
      <c r="D45" s="39"/>
      <c r="E45" s="39"/>
      <c r="F45" s="815">
        <v>0.04</v>
      </c>
      <c r="G45" s="816"/>
      <c r="H45" s="816"/>
      <c r="I45" s="816"/>
      <c r="J45" s="818"/>
      <c r="K45" s="815">
        <v>0.16</v>
      </c>
      <c r="L45" s="816"/>
      <c r="M45" s="816"/>
      <c r="N45" s="816"/>
      <c r="O45" s="816"/>
      <c r="P45" s="802">
        <v>0.32</v>
      </c>
      <c r="Q45" s="803"/>
      <c r="R45" s="803"/>
      <c r="S45" s="803"/>
      <c r="T45" s="804"/>
      <c r="U45" s="799">
        <v>0.6</v>
      </c>
      <c r="V45" s="800"/>
      <c r="W45" s="800"/>
      <c r="X45" s="800"/>
      <c r="Y45" s="801"/>
      <c r="Z45" s="817">
        <v>0.68</v>
      </c>
      <c r="AA45" s="800"/>
      <c r="AB45" s="800"/>
      <c r="AC45" s="800"/>
      <c r="AD45" s="801"/>
      <c r="AE45" s="21"/>
      <c r="AF45" s="21"/>
      <c r="AG45" s="21"/>
      <c r="AH45" s="23"/>
      <c r="AI45" s="20"/>
      <c r="AJ45" s="20"/>
      <c r="AK45" s="20"/>
      <c r="AL45" s="20"/>
      <c r="AM45" s="20"/>
      <c r="AN45" s="20"/>
    </row>
    <row r="46" spans="1:40" ht="27.75" customHeight="1" x14ac:dyDescent="0.25">
      <c r="A46" s="20"/>
      <c r="B46" s="810"/>
      <c r="C46" s="39"/>
      <c r="D46" s="39"/>
      <c r="E46" s="39"/>
      <c r="F46" s="91" t="str">
        <f>IF(AND('2.Identificacion_Riesgos'!$S$10=2,'2.Identificacion_Riesgos'!$U$10=1),'2.Identificacion_Riesgos'!$A$10,"")</f>
        <v/>
      </c>
      <c r="G46" s="92" t="str">
        <f>IF(AND('2.Identificacion_Riesgos'!$S$15=2,'2.Identificacion_Riesgos'!$U$15=1),'2.Identificacion_Riesgos'!$A$15,"")</f>
        <v/>
      </c>
      <c r="H46" s="92" t="str">
        <f>IF(AND('2.Identificacion_Riesgos'!$S$20=2,'2.Identificacion_Riesgos'!$U$20=1),'2.Identificacion_Riesgos'!$A$20,"")</f>
        <v/>
      </c>
      <c r="I46" s="92" t="str">
        <f>IF(AND('2.Identificacion_Riesgos'!$S$25=2,'2.Identificacion_Riesgos'!$U$25=1),'2.Identificacion_Riesgos'!$A$25,"")</f>
        <v/>
      </c>
      <c r="J46" s="93" t="str">
        <f>IF(AND('2.Identificacion_Riesgos'!$S$30=2,'2.Identificacion_Riesgos'!$U$30=1),'2.Identificacion_Riesgos'!$A$30,"")</f>
        <v/>
      </c>
      <c r="K46" s="91" t="str">
        <f>IF(AND('2.Identificacion_Riesgos'!$S$10=2,'2.Identificacion_Riesgos'!$U$10=2),'2.Identificacion_Riesgos'!$A$10,"")</f>
        <v/>
      </c>
      <c r="L46" s="92" t="str">
        <f>IF(AND('2.Identificacion_Riesgos'!$S$15=2,'2.Identificacion_Riesgos'!$U$15=2),'2.Identificacion_Riesgos'!$A$15,"")</f>
        <v/>
      </c>
      <c r="M46" s="92" t="str">
        <f>IF(AND('2.Identificacion_Riesgos'!$S$20=2,'2.Identificacion_Riesgos'!$U$20=2),'2.Identificacion_Riesgos'!$A$20,"")</f>
        <v/>
      </c>
      <c r="N46" s="92" t="str">
        <f>IF(AND('2.Identificacion_Riesgos'!$S$25=2,'2.Identificacion_Riesgos'!$U$25=2),'2.Identificacion_Riesgos'!$A$25,"")</f>
        <v/>
      </c>
      <c r="O46" s="93" t="str">
        <f>IF(AND('2.Identificacion_Riesgos'!$S$30=2,'2.Identificacion_Riesgos'!$U$30=2),'2.Identificacion_Riesgos'!$A$30,"")</f>
        <v>R5</v>
      </c>
      <c r="P46" s="96" t="str">
        <f>IF(AND('2.Identificacion_Riesgos'!$S$10=2,'2.Identificacion_Riesgos'!$U$10=3),'2.Identificacion_Riesgos'!$A$10,"")</f>
        <v/>
      </c>
      <c r="Q46" s="97" t="str">
        <f>IF(AND('2.Identificacion_Riesgos'!$S$15=2,'2.Identificacion_Riesgos'!$U$15=3),'2.Identificacion_Riesgos'!$A$15,"")</f>
        <v/>
      </c>
      <c r="R46" s="97" t="str">
        <f>IF(AND('2.Identificacion_Riesgos'!$S$20=2,'2.Identificacion_Riesgos'!$U$20=3),'2.Identificacion_Riesgos'!$A$20,"")</f>
        <v/>
      </c>
      <c r="S46" s="97" t="str">
        <f>IF(AND('2.Identificacion_Riesgos'!$S$25=2,'2.Identificacion_Riesgos'!$U$25=3),'2.Identificacion_Riesgos'!$A$25,"")</f>
        <v/>
      </c>
      <c r="T46" s="98" t="str">
        <f>IF(AND('2.Identificacion_Riesgos'!$S$30=2,'2.Identificacion_Riesgos'!$U$30=3),'2.Identificacion_Riesgos'!$A$30,"")</f>
        <v/>
      </c>
      <c r="U46" s="86" t="str">
        <f>IF(AND('2.Identificacion_Riesgos'!$S$10=2,'2.Identificacion_Riesgos'!$U$10=4),'2.Identificacion_Riesgos'!$A$10,"")</f>
        <v/>
      </c>
      <c r="V46" s="87" t="str">
        <f>IF(AND('2.Identificacion_Riesgos'!$S$15=2,'2.Identificacion_Riesgos'!$U$15=4),'2.Identificacion_Riesgos'!$A$15,"")</f>
        <v/>
      </c>
      <c r="W46" s="87" t="str">
        <f>IF(AND('2.Identificacion_Riesgos'!$S$20=2,'2.Identificacion_Riesgos'!$U$20=4),'2.Identificacion_Riesgos'!$A$20,"")</f>
        <v/>
      </c>
      <c r="X46" s="87" t="str">
        <f>IF(AND('2.Identificacion_Riesgos'!$S$25=2,'2.Identificacion_Riesgos'!$U$25=4),'2.Identificacion_Riesgos'!$A$25,"")</f>
        <v/>
      </c>
      <c r="Y46" s="88" t="str">
        <f>IF(AND('2.Identificacion_Riesgos'!$S$30=2,'2.Identificacion_Riesgos'!$U$30=4),'2.Identificacion_Riesgos'!$A$30,"")</f>
        <v/>
      </c>
      <c r="Z46" s="82" t="str">
        <f>IF(AND('2.Identificacion_Riesgos'!$S$10=2,'2.Identificacion_Riesgos'!$U$10=5),'2.Identificacion_Riesgos'!A10,"")</f>
        <v/>
      </c>
      <c r="AA46" s="82" t="str">
        <f>IF(AND('2.Identificacion_Riesgos'!$S$15=2,'2.Identificacion_Riesgos'!$U$15=5),'2.Identificacion_Riesgos'!$A$15,"")</f>
        <v/>
      </c>
      <c r="AB46" s="82" t="str">
        <f>IF(AND('2.Identificacion_Riesgos'!$S$20=2,'2.Identificacion_Riesgos'!$U$20=5),'2.Identificacion_Riesgos'!$A$20,"")</f>
        <v/>
      </c>
      <c r="AC46" s="82" t="str">
        <f>IF(AND('2.Identificacion_Riesgos'!$S$25=2,'2.Identificacion_Riesgos'!$U$25=5),'2.Identificacion_Riesgos'!$A$25,"")</f>
        <v/>
      </c>
      <c r="AD46" s="83" t="str">
        <f>IF(AND('2.Identificacion_Riesgos'!$S$30=2,'2.Identificacion_Riesgos'!$U$30=5),'2.Identificacion_Riesgos'!$A$30,"")</f>
        <v/>
      </c>
      <c r="AE46" s="21"/>
      <c r="AF46" s="21"/>
      <c r="AG46" s="21"/>
      <c r="AH46" s="23"/>
      <c r="AI46" s="20"/>
      <c r="AJ46" s="20"/>
      <c r="AK46" s="20"/>
      <c r="AL46" s="20"/>
      <c r="AM46" s="20"/>
      <c r="AN46" s="20"/>
    </row>
    <row r="47" spans="1:40" ht="27.75" customHeight="1" x14ac:dyDescent="0.25">
      <c r="A47" s="20"/>
      <c r="B47" s="810"/>
      <c r="C47" s="814" t="s">
        <v>168</v>
      </c>
      <c r="D47" s="814"/>
      <c r="E47" s="814"/>
      <c r="F47" s="94" t="str">
        <f>IF(AND('2.Identificacion_Riesgos'!$S$35=2,'2.Identificacion_Riesgos'!$U$35=1),'2.Identificacion_Riesgos'!$A$35,"")</f>
        <v/>
      </c>
      <c r="G47" s="27" t="str">
        <f>IF(AND('2.Identificacion_Riesgos'!$S$40=2,'2.Identificacion_Riesgos'!$U$40=1),'2.Identificacion_Riesgos'!$A$40,"")</f>
        <v/>
      </c>
      <c r="H47" s="28" t="str">
        <f>IF(AND('2.Identificacion_Riesgos'!$S$45=2,'2.Identificacion_Riesgos'!$U$45=1),'2.Identificacion_Riesgos'!$A$45,"")</f>
        <v/>
      </c>
      <c r="I47" s="27" t="str">
        <f>IF(AND('2.Identificacion_Riesgos'!$S$50=2,'2.Identificacion_Riesgos'!$U$50=1),'2.Identificacion_Riesgos'!$A$50,"")</f>
        <v/>
      </c>
      <c r="J47" s="95" t="str">
        <f>IF(AND('2.Identificacion_Riesgos'!$S$55=2,'2.Identificacion_Riesgos'!$U$55=1),'2.Identificacion_Riesgos'!$A$55,"")</f>
        <v/>
      </c>
      <c r="K47" s="94" t="str">
        <f>IF(AND('2.Identificacion_Riesgos'!$S$35=2,'2.Identificacion_Riesgos'!$U$35=2),'2.Identificacion_Riesgos'!$A$35,"")</f>
        <v/>
      </c>
      <c r="L47" s="27" t="str">
        <f>IF(AND('2.Identificacion_Riesgos'!$S$40=2,'2.Identificacion_Riesgos'!$U$40=2),'2.Identificacion_Riesgos'!$A$40,"")</f>
        <v/>
      </c>
      <c r="M47" s="28" t="str">
        <f>IF(AND('2.Identificacion_Riesgos'!$S$45=2,'2.Identificacion_Riesgos'!$U$45=2),'2.Identificacion_Riesgos'!$A$45,"")</f>
        <v/>
      </c>
      <c r="N47" s="27" t="str">
        <f>IF(AND('2.Identificacion_Riesgos'!$S$50=2,'2.Identificacion_Riesgos'!$U$50=2),'2.Identificacion_Riesgos'!$A$50,"")</f>
        <v/>
      </c>
      <c r="O47" s="95" t="str">
        <f>IF(AND('2.Identificacion_Riesgos'!$S$55=2,'2.Identificacion_Riesgos'!$U$55=2),'2.Identificacion_Riesgos'!$A$55,"")</f>
        <v/>
      </c>
      <c r="P47" s="99" t="str">
        <f>IF(AND('2.Identificacion_Riesgos'!$S$35=2,'2.Identificacion_Riesgos'!$U$35=3),'2.Identificacion_Riesgos'!$A$35,"")</f>
        <v/>
      </c>
      <c r="Q47" s="29" t="str">
        <f>IF(AND('2.Identificacion_Riesgos'!$S$40=2,'2.Identificacion_Riesgos'!$U$40=3),'2.Identificacion_Riesgos'!$A$40,"")</f>
        <v/>
      </c>
      <c r="R47" s="30" t="str">
        <f>IF(AND('2.Identificacion_Riesgos'!$S$45=2,'2.Identificacion_Riesgos'!$U$45=3),'2.Identificacion_Riesgos'!$A$45,"")</f>
        <v/>
      </c>
      <c r="S47" s="29" t="str">
        <f>IF(AND('2.Identificacion_Riesgos'!$S$50=2,'2.Identificacion_Riesgos'!$U$50=3),'2.Identificacion_Riesgos'!$A$50,"")</f>
        <v/>
      </c>
      <c r="T47" s="100" t="str">
        <f>IF(AND('2.Identificacion_Riesgos'!$S$55=2,'2.Identificacion_Riesgos'!$U$55=3),'2.Identificacion_Riesgos'!$A$55,"")</f>
        <v/>
      </c>
      <c r="U47" s="89" t="str">
        <f>IF(AND('2.Identificacion_Riesgos'!$S$35=2,'2.Identificacion_Riesgos'!$U$35=4),'2.Identificacion_Riesgos'!$A$35,"")</f>
        <v/>
      </c>
      <c r="V47" s="31" t="str">
        <f>IF(AND('2.Identificacion_Riesgos'!$S$40=2,'2.Identificacion_Riesgos'!$U$40=4),'2.Identificacion_Riesgos'!$A$40,"")</f>
        <v/>
      </c>
      <c r="W47" s="32" t="str">
        <f>IF(AND('2.Identificacion_Riesgos'!$S$45=2,'2.Identificacion_Riesgos'!$U$45=4),'2.Identificacion_Riesgos'!$A$45,"")</f>
        <v/>
      </c>
      <c r="X47" s="31" t="str">
        <f>IF(AND('2.Identificacion_Riesgos'!$S$50=2,'2.Identificacion_Riesgos'!$U$50=4),'2.Identificacion_Riesgos'!$A$50,"")</f>
        <v/>
      </c>
      <c r="Y47" s="90" t="str">
        <f>IF(AND('2.Identificacion_Riesgos'!$S$55=2,'2.Identificacion_Riesgos'!$U$55=4),'2.Identificacion_Riesgos'!$A$55,"")</f>
        <v/>
      </c>
      <c r="Z47" s="33" t="str">
        <f>IF(AND('2.Identificacion_Riesgos'!$S$35=2,'2.Identificacion_Riesgos'!$U$35=5),'2.Identificacion_Riesgos'!$A$35,"")</f>
        <v/>
      </c>
      <c r="AA47" s="33" t="str">
        <f>IF(AND('2.Identificacion_Riesgos'!$S$40=2,'2.Identificacion_Riesgos'!$U$40=5),'2.Identificacion_Riesgos'!$A$40,"")</f>
        <v/>
      </c>
      <c r="AB47" s="34" t="str">
        <f>IF(AND('2.Identificacion_Riesgos'!$S$45=2,'2.Identificacion_Riesgos'!$U$45=5),'2.Identificacion_Riesgos'!$A$45,"")</f>
        <v/>
      </c>
      <c r="AC47" s="33" t="str">
        <f>IF(AND('2.Identificacion_Riesgos'!$S$50=2,'2.Identificacion_Riesgos'!$U$50=5),'2.Identificacion_Riesgos'!$A$50,"")</f>
        <v/>
      </c>
      <c r="AD47" s="85" t="str">
        <f>IF(AND('2.Identificacion_Riesgos'!$S$55=2,'2.Identificacion_Riesgos'!$U$55=5),'2.Identificacion_Riesgos'!$A$55,"")</f>
        <v/>
      </c>
      <c r="AE47" s="21"/>
      <c r="AF47" s="21"/>
      <c r="AG47" s="21"/>
      <c r="AH47" s="23"/>
      <c r="AI47" s="20"/>
      <c r="AJ47" s="20"/>
      <c r="AK47" s="20"/>
      <c r="AL47" s="20"/>
      <c r="AM47" s="20"/>
      <c r="AN47" s="20"/>
    </row>
    <row r="48" spans="1:40" ht="27.75" customHeight="1" thickBot="1" x14ac:dyDescent="0.3">
      <c r="A48" s="20"/>
      <c r="B48" s="810"/>
      <c r="C48" s="39"/>
      <c r="D48" s="39"/>
      <c r="E48" s="39"/>
      <c r="F48" s="815">
        <v>0.08</v>
      </c>
      <c r="G48" s="816"/>
      <c r="H48" s="816"/>
      <c r="I48" s="816"/>
      <c r="J48" s="818"/>
      <c r="K48" s="815">
        <v>0.2</v>
      </c>
      <c r="L48" s="816"/>
      <c r="M48" s="816"/>
      <c r="N48" s="816"/>
      <c r="O48" s="818"/>
      <c r="P48" s="819">
        <v>0.36</v>
      </c>
      <c r="Q48" s="820"/>
      <c r="R48" s="820"/>
      <c r="S48" s="820"/>
      <c r="T48" s="821"/>
      <c r="U48" s="822">
        <v>0.55000000000000004</v>
      </c>
      <c r="V48" s="823"/>
      <c r="W48" s="823"/>
      <c r="X48" s="823"/>
      <c r="Y48" s="824"/>
      <c r="Z48" s="825">
        <v>0.88</v>
      </c>
      <c r="AA48" s="826"/>
      <c r="AB48" s="826"/>
      <c r="AC48" s="826"/>
      <c r="AD48" s="827"/>
      <c r="AE48" s="21"/>
      <c r="AF48" s="21"/>
      <c r="AG48" s="21"/>
      <c r="AH48" s="23"/>
      <c r="AI48" s="20"/>
      <c r="AJ48" s="20"/>
      <c r="AK48" s="20"/>
      <c r="AL48" s="20"/>
      <c r="AM48" s="20"/>
      <c r="AN48" s="20"/>
    </row>
    <row r="49" spans="1:40" ht="27.75" customHeight="1" x14ac:dyDescent="0.25">
      <c r="A49" s="20"/>
      <c r="B49" s="810"/>
      <c r="C49" s="39"/>
      <c r="D49" s="39"/>
      <c r="E49" s="39"/>
      <c r="F49" s="91" t="str">
        <f>IF(AND('2.Identificacion_Riesgos'!$S$10=3,'2.Identificacion_Riesgos'!$U$10=1),'2.Identificacion_Riesgos'!$A$10,"")</f>
        <v/>
      </c>
      <c r="G49" s="92" t="str">
        <f>IF(AND('2.Identificacion_Riesgos'!$S$15=3,'2.Identificacion_Riesgos'!$U$15=1),'2.Identificacion_Riesgos'!$A$15,"")</f>
        <v/>
      </c>
      <c r="H49" s="92" t="str">
        <f>IF(AND('2.Identificacion_Riesgos'!$S$20=3,'2.Identificacion_Riesgos'!$U$20=1),'2.Identificacion_Riesgos'!$A$20,"")</f>
        <v/>
      </c>
      <c r="I49" s="92" t="str">
        <f>IF(AND('2.Identificacion_Riesgos'!$S$25=3,'2.Identificacion_Riesgos'!$U$25=1),'2.Identificacion_Riesgos'!$A$25,"")</f>
        <v/>
      </c>
      <c r="J49" s="93" t="str">
        <f>IF(AND('2.Identificacion_Riesgos'!$S$30=3,'2.Identificacion_Riesgos'!$U$30=1),'2.Identificacion_Riesgos'!$A$30,"")</f>
        <v/>
      </c>
      <c r="K49" s="96" t="str">
        <f>IF(AND('2.Identificacion_Riesgos'!$S$10=3,'2.Identificacion_Riesgos'!$U$10=2),'2.Identificacion_Riesgos'!$A$10,"")</f>
        <v>R1</v>
      </c>
      <c r="L49" s="97" t="str">
        <f>IF(AND('2.Identificacion_Riesgos'!$S$15=3,'2.Identificacion_Riesgos'!$U$15=2),'2.Identificacion_Riesgos'!$A$15,"")</f>
        <v/>
      </c>
      <c r="M49" s="97" t="str">
        <f>IF(AND('2.Identificacion_Riesgos'!$S$20=3,'2.Identificacion_Riesgos'!$U$20=2),'2.Identificacion_Riesgos'!$A$20,"")</f>
        <v/>
      </c>
      <c r="N49" s="97" t="str">
        <f>IF(AND('2.Identificacion_Riesgos'!$S$25=3,'2.Identificacion_Riesgos'!$U$25=2),'2.Identificacion_Riesgos'!$A$25,"")</f>
        <v/>
      </c>
      <c r="O49" s="98" t="str">
        <f>IF(AND('2.Identificacion_Riesgos'!$S$30=3,'2.Identificacion_Riesgos'!$U$30=2),'2.Identificacion_Riesgos'!$A$30,"")</f>
        <v/>
      </c>
      <c r="P49" s="86" t="str">
        <f>IF(AND('2.Identificacion_Riesgos'!$S$10=3,'2.Identificacion_Riesgos'!$U$10=3),'2.Identificacion_Riesgos'!$A$10,"")</f>
        <v/>
      </c>
      <c r="Q49" s="87" t="str">
        <f>IF(AND('2.Identificacion_Riesgos'!$S$15=3,'2.Identificacion_Riesgos'!$U$15=3),'2.Identificacion_Riesgos'!$A$15,"")</f>
        <v/>
      </c>
      <c r="R49" s="87" t="str">
        <f>IF(AND('2.Identificacion_Riesgos'!$S$20=3,'2.Identificacion_Riesgos'!$U$20=3),'2.Identificacion_Riesgos'!$A$20,"")</f>
        <v/>
      </c>
      <c r="S49" s="87" t="str">
        <f>IF(AND('2.Identificacion_Riesgos'!$S$25=3,'2.Identificacion_Riesgos'!$U$25=3),'2.Identificacion_Riesgos'!$A$25,"")</f>
        <v/>
      </c>
      <c r="T49" s="88" t="str">
        <f>IF(AND('2.Identificacion_Riesgos'!$S$30=3,'2.Identificacion_Riesgos'!$U$30=3),'2.Identificacion_Riesgos'!$A$30,"")</f>
        <v/>
      </c>
      <c r="U49" s="81" t="str">
        <f>IF(AND('2.Identificacion_Riesgos'!$S$10=3,'2.Identificacion_Riesgos'!$U$10=4),'2.Identificacion_Riesgos'!$A$10,"")</f>
        <v/>
      </c>
      <c r="V49" s="82" t="str">
        <f>IF(AND('2.Identificacion_Riesgos'!$S$15=3,'2.Identificacion_Riesgos'!$U$15=4),'2.Identificacion_Riesgos'!$A$15,"")</f>
        <v/>
      </c>
      <c r="W49" s="82" t="str">
        <f>IF(AND('2.Identificacion_Riesgos'!$S$20=3,'2.Identificacion_Riesgos'!$U$20=4),'2.Identificacion_Riesgos'!$A$20,"")</f>
        <v/>
      </c>
      <c r="X49" s="82" t="str">
        <f>IF(AND('2.Identificacion_Riesgos'!$S$25=3,'2.Identificacion_Riesgos'!$U$25=4),'2.Identificacion_Riesgos'!$A$25,"")</f>
        <v/>
      </c>
      <c r="Y49" s="83" t="str">
        <f>IF(AND('2.Identificacion_Riesgos'!$S$30=3,'2.Identificacion_Riesgos'!$U$30=4),'2.Identificacion_Riesgos'!$A$30,"")</f>
        <v/>
      </c>
      <c r="Z49" s="81" t="str">
        <f>IF(AND('2.Identificacion_Riesgos'!$S$10=3,'2.Identificacion_Riesgos'!$U$10=5),'2.Identificacion_Riesgos'!$A$10,"")</f>
        <v/>
      </c>
      <c r="AA49" s="82" t="str">
        <f>IF(AND('2.Identificacion_Riesgos'!$S$15=3,'2.Identificacion_Riesgos'!$U$15=5),'2.Identificacion_Riesgos'!$A$15,"")</f>
        <v/>
      </c>
      <c r="AB49" s="82" t="str">
        <f>IF(AND('2.Identificacion_Riesgos'!$S$20=3,'2.Identificacion_Riesgos'!$U$20=5),'2.Identificacion_Riesgos'!$A$20,"")</f>
        <v/>
      </c>
      <c r="AC49" s="82" t="str">
        <f>IF(AND('2.Identificacion_Riesgos'!$S$25=3,'2.Identificacion_Riesgos'!$U$25=5),'2.Identificacion_Riesgos'!$A$25,"")</f>
        <v/>
      </c>
      <c r="AD49" s="83" t="str">
        <f>IF(AND('2.Identificacion_Riesgos'!$S$30=3,'2.Identificacion_Riesgos'!$U$30=5),'2.Identificacion_Riesgos'!$A$30,"")</f>
        <v/>
      </c>
      <c r="AE49" s="21"/>
      <c r="AF49" s="21"/>
      <c r="AG49" s="21"/>
      <c r="AH49" s="23"/>
      <c r="AI49" s="20"/>
      <c r="AJ49" s="20"/>
      <c r="AK49" s="20"/>
      <c r="AL49" s="20"/>
      <c r="AM49" s="20"/>
      <c r="AN49" s="20"/>
    </row>
    <row r="50" spans="1:40" ht="27.75" customHeight="1" x14ac:dyDescent="0.25">
      <c r="A50" s="20"/>
      <c r="B50" s="810"/>
      <c r="C50" s="814" t="s">
        <v>169</v>
      </c>
      <c r="D50" s="814"/>
      <c r="E50" s="814"/>
      <c r="F50" s="94" t="str">
        <f>IF(AND('2.Identificacion_Riesgos'!$S$35=3,'2.Identificacion_Riesgos'!$U$35=1),'2.Identificacion_Riesgos'!$A$35,"")</f>
        <v/>
      </c>
      <c r="G50" s="27" t="str">
        <f>IF(AND('2.Identificacion_Riesgos'!$S$40=3,'2.Identificacion_Riesgos'!$U$40=1),'2.Identificacion_Riesgos'!$A$40,"")</f>
        <v/>
      </c>
      <c r="H50" s="28" t="str">
        <f>IF(AND('2.Identificacion_Riesgos'!$S$45=3,'2.Identificacion_Riesgos'!$U$45=1),'2.Identificacion_Riesgos'!$A$45,"")</f>
        <v/>
      </c>
      <c r="I50" s="27" t="str">
        <f>IF(AND('2.Identificacion_Riesgos'!$S$50=3,'2.Identificacion_Riesgos'!$U$50=1),'2.Identificacion_Riesgos'!$A$50,"")</f>
        <v/>
      </c>
      <c r="J50" s="95" t="str">
        <f>IF(AND('2.Identificacion_Riesgos'!$S$55=3,'2.Identificacion_Riesgos'!$U$55=1),'2.Identificacion_Riesgos'!$A$55,"")</f>
        <v/>
      </c>
      <c r="K50" s="99" t="str">
        <f>IF(AND('2.Identificacion_Riesgos'!$S$35=3,'2.Identificacion_Riesgos'!$U$35=2),'2.Identificacion_Riesgos'!$A$35,"")</f>
        <v/>
      </c>
      <c r="L50" s="29" t="str">
        <f>IF(AND('2.Identificacion_Riesgos'!$S$40=3,'2.Identificacion_Riesgos'!$U$40=2),'2.Identificacion_Riesgos'!$A$40,"")</f>
        <v/>
      </c>
      <c r="M50" s="30" t="str">
        <f>IF(AND('2.Identificacion_Riesgos'!$S$45=3,'2.Identificacion_Riesgos'!$U$45=2),'2.Identificacion_Riesgos'!$A$45,"")</f>
        <v/>
      </c>
      <c r="N50" s="29" t="str">
        <f>IF(AND('2.Identificacion_Riesgos'!$S$50=3,'2.Identificacion_Riesgos'!$U$50=2),'2.Identificacion_Riesgos'!$A$50,"")</f>
        <v/>
      </c>
      <c r="O50" s="100" t="str">
        <f>IF(AND('2.Identificacion_Riesgos'!$S$55=3,'2.Identificacion_Riesgos'!$U$55=2),'2.Identificacion_Riesgos'!$A$55,"")</f>
        <v/>
      </c>
      <c r="P50" s="89" t="str">
        <f>IF(AND('2.Identificacion_Riesgos'!$S$35=3,'2.Identificacion_Riesgos'!$U$35=3),'2.Identificacion_Riesgos'!$A$35,"")</f>
        <v/>
      </c>
      <c r="Q50" s="31" t="str">
        <f>IF(AND('2.Identificacion_Riesgos'!$S$40=3,'2.Identificacion_Riesgos'!$U$40=3),'2.Identificacion_Riesgos'!$A$40,"")</f>
        <v/>
      </c>
      <c r="R50" s="32" t="str">
        <f>IF(AND('2.Identificacion_Riesgos'!$S$45=3,'2.Identificacion_Riesgos'!$U$45=3),'2.Identificacion_Riesgos'!$A$45,"")</f>
        <v/>
      </c>
      <c r="S50" s="31" t="str">
        <f>IF(AND('2.Identificacion_Riesgos'!$S$50=3,'2.Identificacion_Riesgos'!$U$50=3),'2.Identificacion_Riesgos'!$A$50,"")</f>
        <v/>
      </c>
      <c r="T50" s="90" t="str">
        <f>IF(AND('2.Identificacion_Riesgos'!$S$55=3,'2.Identificacion_Riesgos'!$U$55=3),'2.Identificacion_Riesgos'!$A$55,"")</f>
        <v/>
      </c>
      <c r="U50" s="84" t="str">
        <f>IF(AND('2.Identificacion_Riesgos'!$S$35=3,'2.Identificacion_Riesgos'!$U$35=4),'2.Identificacion_Riesgos'!$A$35,"")</f>
        <v/>
      </c>
      <c r="V50" s="33" t="str">
        <f>IF(AND('2.Identificacion_Riesgos'!$S$40=3,'2.Identificacion_Riesgos'!$U$40=4),'2.Identificacion_Riesgos'!$A$40,"")</f>
        <v/>
      </c>
      <c r="W50" s="34" t="str">
        <f>IF(AND('2.Identificacion_Riesgos'!$S$45=3,'2.Identificacion_Riesgos'!$U$45=4),'2.Identificacion_Riesgos'!$A$45,"")</f>
        <v/>
      </c>
      <c r="X50" s="33" t="str">
        <f>IF(AND('2.Identificacion_Riesgos'!$S$50=3,'2.Identificacion_Riesgos'!$U$50=4),'2.Identificacion_Riesgos'!$A$50,"")</f>
        <v/>
      </c>
      <c r="Y50" s="85" t="str">
        <f>IF(AND('2.Identificacion_Riesgos'!$S$55=3,'2.Identificacion_Riesgos'!$U$55=4),'2.Identificacion_Riesgos'!$A$55,"")</f>
        <v/>
      </c>
      <c r="Z50" s="84" t="str">
        <f>IF(AND('2.Identificacion_Riesgos'!$S$35=3,'2.Identificacion_Riesgos'!$U$35=5),'2.Identificacion_Riesgos'!$A$35,"")</f>
        <v/>
      </c>
      <c r="AA50" s="33" t="str">
        <f>IF(AND('2.Identificacion_Riesgos'!$S$40=3,'2.Identificacion_Riesgos'!$U$40=5),'2.Identificacion_Riesgos'!$A$40,"")</f>
        <v/>
      </c>
      <c r="AB50" s="34" t="str">
        <f>IF(AND('2.Identificacion_Riesgos'!$S$45=3,'2.Identificacion_Riesgos'!$U$45=5),'2.Identificacion_Riesgos'!$A$45,"")</f>
        <v/>
      </c>
      <c r="AC50" s="33" t="str">
        <f>IF(AND('2.Identificacion_Riesgos'!$S$50=3,'2.Identificacion_Riesgos'!$U$50=5),'2.Identificacion_Riesgos'!$A$50,"")</f>
        <v/>
      </c>
      <c r="AD50" s="85" t="str">
        <f>IF(AND('2.Identificacion_Riesgos'!$S$55=3,'2.Identificacion_Riesgos'!$U$55=5),'2.Identificacion_Riesgos'!$A$55,"")</f>
        <v/>
      </c>
      <c r="AE50" s="21"/>
      <c r="AF50" s="21"/>
      <c r="AG50" s="21"/>
      <c r="AH50" s="23"/>
      <c r="AI50" s="20"/>
      <c r="AJ50" s="20"/>
      <c r="AK50" s="20"/>
      <c r="AL50" s="20"/>
      <c r="AM50" s="20"/>
      <c r="AN50" s="20"/>
    </row>
    <row r="51" spans="1:40" ht="27.75" customHeight="1" thickBot="1" x14ac:dyDescent="0.3">
      <c r="A51" s="20"/>
      <c r="B51" s="810"/>
      <c r="C51" s="39"/>
      <c r="D51" s="39"/>
      <c r="E51" s="39"/>
      <c r="F51" s="806">
        <v>0.12</v>
      </c>
      <c r="G51" s="807"/>
      <c r="H51" s="807"/>
      <c r="I51" s="807"/>
      <c r="J51" s="808"/>
      <c r="K51" s="802">
        <v>0.28000000000000003</v>
      </c>
      <c r="L51" s="803"/>
      <c r="M51" s="803"/>
      <c r="N51" s="803"/>
      <c r="O51" s="804"/>
      <c r="P51" s="799">
        <v>0.52</v>
      </c>
      <c r="Q51" s="800"/>
      <c r="R51" s="800"/>
      <c r="S51" s="800"/>
      <c r="T51" s="801"/>
      <c r="U51" s="796">
        <v>0.76</v>
      </c>
      <c r="V51" s="797"/>
      <c r="W51" s="797"/>
      <c r="X51" s="797"/>
      <c r="Y51" s="798"/>
      <c r="Z51" s="796">
        <v>0.92</v>
      </c>
      <c r="AA51" s="797"/>
      <c r="AB51" s="797"/>
      <c r="AC51" s="797"/>
      <c r="AD51" s="798"/>
      <c r="AE51" s="21"/>
      <c r="AF51" s="21"/>
      <c r="AG51" s="21"/>
      <c r="AH51" s="23"/>
      <c r="AI51" s="20"/>
      <c r="AJ51" s="20"/>
      <c r="AK51" s="20"/>
      <c r="AL51" s="20"/>
      <c r="AM51" s="20"/>
      <c r="AN51" s="20"/>
    </row>
    <row r="52" spans="1:40" ht="27.75" customHeight="1" x14ac:dyDescent="0.25">
      <c r="A52" s="20"/>
      <c r="B52" s="810"/>
      <c r="C52" s="39"/>
      <c r="D52" s="39"/>
      <c r="E52" s="39"/>
      <c r="F52" s="96" t="str">
        <f>IF(AND('2.Identificacion_Riesgos'!$S$10=4,'2.Identificacion_Riesgos'!$U$10=1),'2.Identificacion_Riesgos'!$A$10,"")</f>
        <v/>
      </c>
      <c r="G52" s="97" t="str">
        <f>IF(AND('2.Identificacion_Riesgos'!$S$15=4,'2.Identificacion_Riesgos'!$U$15=1),'2.Identificacion_Riesgos'!$A$15,"")</f>
        <v/>
      </c>
      <c r="H52" s="97" t="str">
        <f>IF(AND('2.Identificacion_Riesgos'!$S$20=4,'2.Identificacion_Riesgos'!$U$20=1),'2.Identificacion_Riesgos'!$A$20,"")</f>
        <v/>
      </c>
      <c r="I52" s="97" t="str">
        <f>IF(AND('2.Identificacion_Riesgos'!$S$25=4,'2.Identificacion_Riesgos'!$U$25=1),'2.Identificacion_Riesgos'!$A$25,"")</f>
        <v/>
      </c>
      <c r="J52" s="98" t="str">
        <f>IF(AND('2.Identificacion_Riesgos'!$S$30=4,'2.Identificacion_Riesgos'!$U$30=1),'2.Identificacion_Riesgos'!$A$30,"")</f>
        <v/>
      </c>
      <c r="K52" s="86" t="str">
        <f>IF(AND('2.Identificacion_Riesgos'!$S$10=4,'2.Identificacion_Riesgos'!$U$10=2),'2.Identificacion_Riesgos'!$A$10,"")</f>
        <v/>
      </c>
      <c r="L52" s="87" t="str">
        <f>IF(AND('2.Identificacion_Riesgos'!$S$15=4,'2.Identificacion_Riesgos'!$U$15=2),'2.Identificacion_Riesgos'!$A$15,"")</f>
        <v/>
      </c>
      <c r="M52" s="87" t="str">
        <f>IF(AND('2.Identificacion_Riesgos'!$S$20=4,'2.Identificacion_Riesgos'!$U$20=2),'2.Identificacion_Riesgos'!$A$20,"")</f>
        <v/>
      </c>
      <c r="N52" s="87" t="str">
        <f>IF(AND('2.Identificacion_Riesgos'!$S$25=4,'2.Identificacion_Riesgos'!$U$25=2),'2.Identificacion_Riesgos'!$A$25,"")</f>
        <v/>
      </c>
      <c r="O52" s="88" t="str">
        <f>IF(AND('2.Identificacion_Riesgos'!$S$30=4,'2.Identificacion_Riesgos'!$U$30=2),'2.Identificacion_Riesgos'!$A$30,"")</f>
        <v/>
      </c>
      <c r="P52" s="86" t="str">
        <f>IF(AND('2.Identificacion_Riesgos'!$S$10=4,'2.Identificacion_Riesgos'!$U$10=3),'2.Identificacion_Riesgos'!$A$10,"")</f>
        <v/>
      </c>
      <c r="Q52" s="87" t="str">
        <f>IF(AND('2.Identificacion_Riesgos'!$S$15=4,'2.Identificacion_Riesgos'!$U$15=3),'2.Identificacion_Riesgos'!$A$15,"")</f>
        <v/>
      </c>
      <c r="R52" s="87" t="str">
        <f>IF(AND('2.Identificacion_Riesgos'!$S$20=4,'2.Identificacion_Riesgos'!$U$20=3),'2.Identificacion_Riesgos'!$A$20,"")</f>
        <v/>
      </c>
      <c r="S52" s="87" t="str">
        <f>IF(AND('2.Identificacion_Riesgos'!$S$25=4,'2.Identificacion_Riesgos'!$U$25=3),'2.Identificacion_Riesgos'!$A$25,"")</f>
        <v/>
      </c>
      <c r="T52" s="88" t="str">
        <f>IF(AND('2.Identificacion_Riesgos'!$S$30=4,'2.Identificacion_Riesgos'!$U$30=3),'2.Identificacion_Riesgos'!$A$30,"")</f>
        <v/>
      </c>
      <c r="U52" s="81" t="str">
        <f>IF(AND('2.Identificacion_Riesgos'!$S$10=4,'2.Identificacion_Riesgos'!$U$10=4),'2.Identificacion_Riesgos'!$A$10,"")</f>
        <v/>
      </c>
      <c r="V52" s="82" t="str">
        <f>IF(AND('2.Identificacion_Riesgos'!$S$15=4,'2.Identificacion_Riesgos'!$U$15=4),'2.Identificacion_Riesgos'!$A$15,"")</f>
        <v/>
      </c>
      <c r="W52" s="82" t="str">
        <f>IF(AND('2.Identificacion_Riesgos'!$S$20=4,'2.Identificacion_Riesgos'!$U$20=4),'2.Identificacion_Riesgos'!$A$20,"")</f>
        <v/>
      </c>
      <c r="X52" s="82" t="str">
        <f>IF(AND('2.Identificacion_Riesgos'!$S$25=4,'2.Identificacion_Riesgos'!$U$25=4),'2.Identificacion_Riesgos'!$A$25,"")</f>
        <v/>
      </c>
      <c r="Y52" s="83" t="str">
        <f>IF(AND('2.Identificacion_Riesgos'!$S$30=4,'2.Identificacion_Riesgos'!$U$30=4),'2.Identificacion_Riesgos'!$A$30,"")</f>
        <v/>
      </c>
      <c r="Z52" s="81" t="str">
        <f>IF(AND('2.Identificacion_Riesgos'!$S$10=4,'2.Identificacion_Riesgos'!$U$10=5),'2.Identificacion_Riesgos'!$A$10,"")</f>
        <v/>
      </c>
      <c r="AA52" s="82" t="str">
        <f>IF(AND('2.Identificacion_Riesgos'!$S$15=4,'2.Identificacion_Riesgos'!$U$15=5),'2.Identificacion_Riesgos'!$A$15,"")</f>
        <v/>
      </c>
      <c r="AB52" s="82" t="str">
        <f>IF(AND('2.Identificacion_Riesgos'!$S$20=4,'2.Identificacion_Riesgos'!$U$20=5),'2.Identificacion_Riesgos'!$A$20,"")</f>
        <v/>
      </c>
      <c r="AC52" s="82" t="str">
        <f>IF(AND('2.Identificacion_Riesgos'!$S$25=4,'2.Identificacion_Riesgos'!$U$25=5),'2.Identificacion_Riesgos'!$A$25,"")</f>
        <v/>
      </c>
      <c r="AD52" s="83" t="str">
        <f>IF(AND('2.Identificacion_Riesgos'!$S$30=4,'2.Identificacion_Riesgos'!$U$30=5),'2.Identificacion_Riesgos'!$A$30,"")</f>
        <v/>
      </c>
      <c r="AE52" s="21"/>
      <c r="AF52" s="21"/>
      <c r="AG52" s="21"/>
      <c r="AH52" s="23"/>
      <c r="AI52" s="20"/>
      <c r="AJ52" s="20"/>
      <c r="AK52" s="20"/>
      <c r="AL52" s="20"/>
      <c r="AM52" s="20"/>
      <c r="AN52" s="20"/>
    </row>
    <row r="53" spans="1:40" ht="27.75" customHeight="1" x14ac:dyDescent="0.25">
      <c r="A53" s="20"/>
      <c r="B53" s="810"/>
      <c r="C53" s="814" t="s">
        <v>170</v>
      </c>
      <c r="D53" s="814"/>
      <c r="E53" s="814"/>
      <c r="F53" s="99" t="str">
        <f>IF(AND('2.Identificacion_Riesgos'!$S$35=4,'2.Identificacion_Riesgos'!$U$35=1),'2.Identificacion_Riesgos'!$A$35,"")</f>
        <v/>
      </c>
      <c r="G53" s="29" t="str">
        <f>IF(AND('2.Identificacion_Riesgos'!$S$40=4,'2.Identificacion_Riesgos'!$U$40=1),'2.Identificacion_Riesgos'!$A$40,"")</f>
        <v/>
      </c>
      <c r="H53" s="30" t="str">
        <f>IF(AND('2.Identificacion_Riesgos'!$S$45=4,'2.Identificacion_Riesgos'!$U$45=1),'2.Identificacion_Riesgos'!$A$45,"")</f>
        <v/>
      </c>
      <c r="I53" s="29" t="str">
        <f>IF(AND('2.Identificacion_Riesgos'!$S$50=4,'2.Identificacion_Riesgos'!$U$50=1),'2.Identificacion_Riesgos'!$A$50,"")</f>
        <v/>
      </c>
      <c r="J53" s="100" t="str">
        <f>IF(AND('2.Identificacion_Riesgos'!$S$55=4,'2.Identificacion_Riesgos'!$U$55=1),'2.Identificacion_Riesgos'!$A$55,"")</f>
        <v/>
      </c>
      <c r="K53" s="89" t="str">
        <f>IF(AND('2.Identificacion_Riesgos'!$S$35=4,'2.Identificacion_Riesgos'!$U$35=2),'2.Identificacion_Riesgos'!$A$35,"")</f>
        <v/>
      </c>
      <c r="L53" s="31" t="str">
        <f>IF(AND('2.Identificacion_Riesgos'!$S$40=4,'2.Identificacion_Riesgos'!$U$40=2),'2.Identificacion_Riesgos'!$A$40,"")</f>
        <v/>
      </c>
      <c r="M53" s="32" t="str">
        <f>IF(AND('2.Identificacion_Riesgos'!$S$45=4,'2.Identificacion_Riesgos'!$U$45=2),'2.Identificacion_Riesgos'!$A$45,"")</f>
        <v/>
      </c>
      <c r="N53" s="31" t="str">
        <f>IF(AND('2.Identificacion_Riesgos'!$S$50=4,'2.Identificacion_Riesgos'!$U$50=2),'2.Identificacion_Riesgos'!$A$50,"")</f>
        <v/>
      </c>
      <c r="O53" s="90" t="str">
        <f>IF(AND('2.Identificacion_Riesgos'!$S$55=4,'2.Identificacion_Riesgos'!$U$55=2),'2.Identificacion_Riesgos'!$A$55,"")</f>
        <v/>
      </c>
      <c r="P53" s="89" t="str">
        <f>IF(AND('2.Identificacion_Riesgos'!$S$35=4,'2.Identificacion_Riesgos'!$U$35=3),'2.Identificacion_Riesgos'!$A$35,"")</f>
        <v/>
      </c>
      <c r="Q53" s="31" t="str">
        <f>IF(AND('2.Identificacion_Riesgos'!$S$40=4,'2.Identificacion_Riesgos'!$U$40=3),'2.Identificacion_Riesgos'!$A$40,"")</f>
        <v/>
      </c>
      <c r="R53" s="32" t="str">
        <f>IF(AND('2.Identificacion_Riesgos'!$S$45=4,'2.Identificacion_Riesgos'!$U$45=3),'2.Identificacion_Riesgos'!$A$45,"")</f>
        <v/>
      </c>
      <c r="S53" s="31" t="str">
        <f>IF(AND('2.Identificacion_Riesgos'!$S$50=4,'2.Identificacion_Riesgos'!$U$50=3),'2.Identificacion_Riesgos'!$A$50,"")</f>
        <v/>
      </c>
      <c r="T53" s="90" t="str">
        <f>IF(AND('2.Identificacion_Riesgos'!$S$55=4,'2.Identificacion_Riesgos'!$U$55=3),'2.Identificacion_Riesgos'!$A$55,"")</f>
        <v/>
      </c>
      <c r="U53" s="84" t="str">
        <f>IF(AND('2.Identificacion_Riesgos'!$S$35=4,'2.Identificacion_Riesgos'!$U$35=4),'2.Identificacion_Riesgos'!$A$35,"")</f>
        <v/>
      </c>
      <c r="V53" s="33" t="str">
        <f>IF(AND('2.Identificacion_Riesgos'!$S$40=4,'2.Identificacion_Riesgos'!$U$40=4),'2.Identificacion_Riesgos'!$A$40,"")</f>
        <v/>
      </c>
      <c r="W53" s="34" t="str">
        <f>IF(AND('2.Identificacion_Riesgos'!$S$45=4,'2.Identificacion_Riesgos'!$U$45=4),'2.Identificacion_Riesgos'!$A$45,"")</f>
        <v/>
      </c>
      <c r="X53" s="33" t="str">
        <f>IF(AND('2.Identificacion_Riesgos'!$S$50=4,'2.Identificacion_Riesgos'!$U$50=4),'2.Identificacion_Riesgos'!$A$50,"")</f>
        <v/>
      </c>
      <c r="Y53" s="85" t="str">
        <f>IF(AND('2.Identificacion_Riesgos'!$S$55=4,'2.Identificacion_Riesgos'!$U$55=4),'2.Identificacion_Riesgos'!$A$55,"")</f>
        <v/>
      </c>
      <c r="Z53" s="84" t="str">
        <f>IF(AND('2.Identificacion_Riesgos'!$S$35=4,'2.Identificacion_Riesgos'!$U$35=5),'2.Identificacion_Riesgos'!$A$35,"")</f>
        <v/>
      </c>
      <c r="AA53" s="33" t="str">
        <f>IF(AND('2.Identificacion_Riesgos'!$S$40=4,'2.Identificacion_Riesgos'!$U$40=5),'2.Identificacion_Riesgos'!$A$40,"")</f>
        <v/>
      </c>
      <c r="AB53" s="34" t="str">
        <f>IF(AND('2.Identificacion_Riesgos'!$S$45=4,'2.Identificacion_Riesgos'!$U$45=5),'2.Identificacion_Riesgos'!$A$45,"")</f>
        <v/>
      </c>
      <c r="AC53" s="33" t="str">
        <f>IF(AND('2.Identificacion_Riesgos'!$S$50=4,'2.Identificacion_Riesgos'!$U$50=5),'2.Identificacion_Riesgos'!$A$50,"")</f>
        <v/>
      </c>
      <c r="AD53" s="85" t="str">
        <f>IF(AND('2.Identificacion_Riesgos'!$S$55=4,'2.Identificacion_Riesgos'!$U$55=5),'2.Identificacion_Riesgos'!$A$55,"")</f>
        <v/>
      </c>
      <c r="AE53" s="21"/>
      <c r="AF53" s="21"/>
      <c r="AG53" s="21"/>
      <c r="AH53" s="23"/>
      <c r="AI53" s="20"/>
      <c r="AJ53" s="20"/>
      <c r="AK53" s="20"/>
      <c r="AL53" s="20"/>
      <c r="AM53" s="20"/>
      <c r="AN53" s="20"/>
    </row>
    <row r="54" spans="1:40" ht="27.75" customHeight="1" thickBot="1" x14ac:dyDescent="0.3">
      <c r="A54" s="20"/>
      <c r="B54" s="810"/>
      <c r="C54" s="39"/>
      <c r="D54" s="39"/>
      <c r="E54" s="39"/>
      <c r="F54" s="802">
        <v>0.24</v>
      </c>
      <c r="G54" s="803"/>
      <c r="H54" s="803"/>
      <c r="I54" s="803"/>
      <c r="J54" s="804"/>
      <c r="K54" s="799">
        <v>0.44</v>
      </c>
      <c r="L54" s="800"/>
      <c r="M54" s="800"/>
      <c r="N54" s="800"/>
      <c r="O54" s="801"/>
      <c r="P54" s="799">
        <v>0.56000000000000005</v>
      </c>
      <c r="Q54" s="800"/>
      <c r="R54" s="800"/>
      <c r="S54" s="800"/>
      <c r="T54" s="801"/>
      <c r="U54" s="796">
        <v>0.8</v>
      </c>
      <c r="V54" s="797"/>
      <c r="W54" s="797"/>
      <c r="X54" s="797"/>
      <c r="Y54" s="798"/>
      <c r="Z54" s="796">
        <v>0.96</v>
      </c>
      <c r="AA54" s="797"/>
      <c r="AB54" s="797"/>
      <c r="AC54" s="797"/>
      <c r="AD54" s="798"/>
      <c r="AE54" s="21"/>
      <c r="AF54" s="21"/>
      <c r="AG54" s="21"/>
      <c r="AH54" s="23"/>
      <c r="AI54" s="20"/>
      <c r="AJ54" s="20"/>
      <c r="AK54" s="20"/>
      <c r="AL54" s="20"/>
      <c r="AM54" s="20"/>
      <c r="AN54" s="20"/>
    </row>
    <row r="55" spans="1:40" ht="27.75" customHeight="1" x14ac:dyDescent="0.25">
      <c r="A55" s="20"/>
      <c r="B55" s="810"/>
      <c r="C55" s="39"/>
      <c r="D55" s="39"/>
      <c r="E55" s="39"/>
      <c r="F55" s="86" t="str">
        <f>IF(AND('2.Identificacion_Riesgos'!$S$10=5,'2.Identificacion_Riesgos'!$U$10=1),'2.Identificacion_Riesgos'!$A$10,"")</f>
        <v/>
      </c>
      <c r="G55" s="87" t="str">
        <f>IF(AND('2.Identificacion_Riesgos'!$S$15=5,'2.Identificacion_Riesgos'!$U$15=1),'2.Identificacion_Riesgos'!$A$15,"")</f>
        <v/>
      </c>
      <c r="H55" s="87" t="str">
        <f>IF(AND('2.Identificacion_Riesgos'!$S$20=5,'2.Identificacion_Riesgos'!$U$20=1),'2.Identificacion_Riesgos'!$A$20,"")</f>
        <v/>
      </c>
      <c r="I55" s="87" t="str">
        <f>IF(AND('2.Identificacion_Riesgos'!$S$25=5,'2.Identificacion_Riesgos'!$U$25=1),'2.Identificacion_Riesgos'!$A$25,"")</f>
        <v/>
      </c>
      <c r="J55" s="88" t="str">
        <f>IF(AND('2.Identificacion_Riesgos'!$S$30=5,'2.Identificacion_Riesgos'!$U$30=1),'2.Identificacion_Riesgos'!$A$30,"")</f>
        <v/>
      </c>
      <c r="K55" s="86" t="str">
        <f>IF(AND('2.Identificacion_Riesgos'!$S$10=5,'2.Identificacion_Riesgos'!$U$10=2),'2.Identificacion_Riesgos'!$A$10,"")</f>
        <v/>
      </c>
      <c r="L55" s="87" t="str">
        <f>IF(AND('2.Identificacion_Riesgos'!$S$15=5,'2.Identificacion_Riesgos'!$U$15=2),'2.Identificacion_Riesgos'!$A$15,"")</f>
        <v/>
      </c>
      <c r="M55" s="87" t="str">
        <f>IF(AND('2.Identificacion_Riesgos'!$S$20=5,'2.Identificacion_Riesgos'!$U$20=2),'2.Identificacion_Riesgos'!$A$20,"")</f>
        <v/>
      </c>
      <c r="N55" s="87" t="str">
        <f>IF(AND('2.Identificacion_Riesgos'!$S$25=5,'2.Identificacion_Riesgos'!$U$25=2),'2.Identificacion_Riesgos'!$A$25,"")</f>
        <v/>
      </c>
      <c r="O55" s="88" t="str">
        <f>IF(AND('2.Identificacion_Riesgos'!$S$30=5,'2.Identificacion_Riesgos'!$U$30=2),'2.Identificacion_Riesgos'!$A$30,"")</f>
        <v/>
      </c>
      <c r="P55" s="81" t="str">
        <f>IF(AND('2.Identificacion_Riesgos'!$S$10=5,'2.Identificacion_Riesgos'!$U$10=3),'2.Identificacion_Riesgos'!$A$10,"")</f>
        <v/>
      </c>
      <c r="Q55" s="82" t="str">
        <f>IF(AND('2.Identificacion_Riesgos'!$S$15=5,'2.Identificacion_Riesgos'!$U$15=3),'2.Identificacion_Riesgos'!$A$15,"")</f>
        <v/>
      </c>
      <c r="R55" s="82" t="str">
        <f>IF(AND('2.Identificacion_Riesgos'!$S$20=5,'2.Identificacion_Riesgos'!$U$20=3),'2.Identificacion_Riesgos'!$A$20,"")</f>
        <v/>
      </c>
      <c r="S55" s="82" t="str">
        <f>IF(AND('2.Identificacion_Riesgos'!$S$25=5,'2.Identificacion_Riesgos'!$U$25=3),'2.Identificacion_Riesgos'!$A$25,"")</f>
        <v/>
      </c>
      <c r="T55" s="83" t="str">
        <f>IF(AND('2.Identificacion_Riesgos'!$S$30=5,'2.Identificacion_Riesgos'!$U$30=3),'2.Identificacion_Riesgos'!$A$30,"")</f>
        <v/>
      </c>
      <c r="U55" s="81" t="str">
        <f>IF(AND('2.Identificacion_Riesgos'!$S$10=5,'2.Identificacion_Riesgos'!$U$10=4),'2.Identificacion_Riesgos'!$A$10,"")</f>
        <v/>
      </c>
      <c r="V55" s="82" t="str">
        <f>IF(AND('2.Identificacion_Riesgos'!$S$15=5,'2.Identificacion_Riesgos'!$U$15=4),'2.Identificacion_Riesgos'!$A$15,"")</f>
        <v/>
      </c>
      <c r="W55" s="82" t="str">
        <f>IF(AND('2.Identificacion_Riesgos'!$S$20=5,'2.Identificacion_Riesgos'!$U$20=4),'2.Identificacion_Riesgos'!$A$20,"")</f>
        <v/>
      </c>
      <c r="X55" s="82" t="str">
        <f>IF(AND('2.Identificacion_Riesgos'!$S$25=5,'2.Identificacion_Riesgos'!$U$25=4),'2.Identificacion_Riesgos'!$A$25,"")</f>
        <v/>
      </c>
      <c r="Y55" s="83" t="str">
        <f>IF(AND('2.Identificacion_Riesgos'!$S$30=5,'2.Identificacion_Riesgos'!$U$30=4),'2.Identificacion_Riesgos'!$A$30,"")</f>
        <v/>
      </c>
      <c r="Z55" s="81" t="str">
        <f>IF(AND('2.Identificacion_Riesgos'!$S$10=5,'2.Identificacion_Riesgos'!$U$10=5),'2.Identificacion_Riesgos'!$A$10,"")</f>
        <v/>
      </c>
      <c r="AA55" s="82" t="str">
        <f>IF(AND('2.Identificacion_Riesgos'!$S$15=5,'2.Identificacion_Riesgos'!$U$15=5),'2.Identificacion_Riesgos'!$A$15,"")</f>
        <v/>
      </c>
      <c r="AB55" s="82" t="str">
        <f>IF(AND('2.Identificacion_Riesgos'!$S$20=5,'2.Identificacion_Riesgos'!$U$20=5),'2.Identificacion_Riesgos'!$A$20,"")</f>
        <v/>
      </c>
      <c r="AC55" s="82" t="str">
        <f>IF(AND('2.Identificacion_Riesgos'!$S$25=5,'2.Identificacion_Riesgos'!$U$25=5),'2.Identificacion_Riesgos'!$A$25,"")</f>
        <v/>
      </c>
      <c r="AD55" s="83" t="str">
        <f>IF(AND('2.Identificacion_Riesgos'!$S$30=5,'2.Identificacion_Riesgos'!$U$30=5),'2.Identificacion_Riesgos'!$A$30,"")</f>
        <v/>
      </c>
      <c r="AE55" s="21"/>
      <c r="AF55" s="21"/>
      <c r="AG55" s="21"/>
      <c r="AH55" s="23"/>
      <c r="AI55" s="20"/>
      <c r="AJ55" s="20"/>
      <c r="AK55" s="20"/>
      <c r="AL55" s="20"/>
      <c r="AM55" s="20"/>
      <c r="AN55" s="20"/>
    </row>
    <row r="56" spans="1:40" ht="27.75" customHeight="1" x14ac:dyDescent="0.25">
      <c r="A56" s="20"/>
      <c r="B56" s="810"/>
      <c r="C56" s="814" t="s">
        <v>171</v>
      </c>
      <c r="D56" s="814"/>
      <c r="E56" s="814"/>
      <c r="F56" s="89" t="str">
        <f>IF(AND('2.Identificacion_Riesgos'!$S$35=5,'2.Identificacion_Riesgos'!$U$35=1),'2.Identificacion_Riesgos'!$A$35,"")</f>
        <v/>
      </c>
      <c r="G56" s="31" t="str">
        <f>IF(AND('2.Identificacion_Riesgos'!$S$40=5,'2.Identificacion_Riesgos'!$U$40=1),'2.Identificacion_Riesgos'!$A$40,"")</f>
        <v/>
      </c>
      <c r="H56" s="32" t="str">
        <f>IF(AND('2.Identificacion_Riesgos'!$S$45=5,'2.Identificacion_Riesgos'!$U$45=1),'2.Identificacion_Riesgos'!$A$45,"")</f>
        <v/>
      </c>
      <c r="I56" s="31" t="str">
        <f>IF(AND('2.Identificacion_Riesgos'!$S$50=5,'2.Identificacion_Riesgos'!$U$50=1),'2.Identificacion_Riesgos'!$A$50,"")</f>
        <v/>
      </c>
      <c r="J56" s="90" t="str">
        <f>IF(AND('2.Identificacion_Riesgos'!$S$55=5,'2.Identificacion_Riesgos'!$U$55=1),'2.Identificacion_Riesgos'!$A$55,"")</f>
        <v/>
      </c>
      <c r="K56" s="89" t="str">
        <f>IF(AND('2.Identificacion_Riesgos'!$S$35=5,'2.Identificacion_Riesgos'!$U$35=2),'2.Identificacion_Riesgos'!$A$35,"")</f>
        <v/>
      </c>
      <c r="L56" s="31" t="str">
        <f>IF(AND('2.Identificacion_Riesgos'!$S$40=5,'2.Identificacion_Riesgos'!$U$40=2),'2.Identificacion_Riesgos'!$A$40,"")</f>
        <v/>
      </c>
      <c r="M56" s="32" t="str">
        <f>IF(AND('2.Identificacion_Riesgos'!$S$45=5,'2.Identificacion_Riesgos'!$U$45=2),'2.Identificacion_Riesgos'!$A$45,"")</f>
        <v/>
      </c>
      <c r="N56" s="31" t="str">
        <f>IF(AND('2.Identificacion_Riesgos'!$S$50=5,'2.Identificacion_Riesgos'!$U$50=2),'2.Identificacion_Riesgos'!$A$50,"")</f>
        <v/>
      </c>
      <c r="O56" s="90" t="str">
        <f>IF(AND('2.Identificacion_Riesgos'!$S$55=5,'2.Identificacion_Riesgos'!$U$55=2),'2.Identificacion_Riesgos'!$A$55,"")</f>
        <v/>
      </c>
      <c r="P56" s="84" t="str">
        <f>IF(AND('2.Identificacion_Riesgos'!$S$35=5,'2.Identificacion_Riesgos'!$U$35=3),'2.Identificacion_Riesgos'!$A$35,"")</f>
        <v/>
      </c>
      <c r="Q56" s="33" t="str">
        <f>IF(AND('2.Identificacion_Riesgos'!$S$40=5,'2.Identificacion_Riesgos'!$U$40=3),'2.Identificacion_Riesgos'!$A$40,"")</f>
        <v/>
      </c>
      <c r="R56" s="34" t="str">
        <f>IF(AND('2.Identificacion_Riesgos'!$S$45=5,'2.Identificacion_Riesgos'!$U$45=3),'2.Identificacion_Riesgos'!$A$45,"")</f>
        <v/>
      </c>
      <c r="S56" s="33" t="str">
        <f>IF(AND('2.Identificacion_Riesgos'!$S$50=5,'2.Identificacion_Riesgos'!$U$50=3),'2.Identificacion_Riesgos'!$A$50,"")</f>
        <v/>
      </c>
      <c r="T56" s="85" t="str">
        <f>IF(AND('2.Identificacion_Riesgos'!$S$55=5,'2.Identificacion_Riesgos'!$U$55=3),'2.Identificacion_Riesgos'!$A$55,"")</f>
        <v/>
      </c>
      <c r="U56" s="84" t="str">
        <f>IF(AND('2.Identificacion_Riesgos'!$S$35=5,'2.Identificacion_Riesgos'!$U$35=4),'2.Identificacion_Riesgos'!$A$35,"")</f>
        <v/>
      </c>
      <c r="V56" s="33" t="str">
        <f>IF(AND('2.Identificacion_Riesgos'!$S$40=5,'2.Identificacion_Riesgos'!$U$40=4),'2.Identificacion_Riesgos'!$A$40,"")</f>
        <v/>
      </c>
      <c r="W56" s="34" t="str">
        <f>IF(AND('2.Identificacion_Riesgos'!$S$45=5,'2.Identificacion_Riesgos'!$U$45=4),'2.Identificacion_Riesgos'!$A$45,"")</f>
        <v/>
      </c>
      <c r="X56" s="33" t="str">
        <f>IF(AND('2.Identificacion_Riesgos'!$S$50=5,'2.Identificacion_Riesgos'!$U$50=4),'2.Identificacion_Riesgos'!$A$50,"")</f>
        <v/>
      </c>
      <c r="Y56" s="85" t="str">
        <f>IF(AND('2.Identificacion_Riesgos'!$S$55=5,'2.Identificacion_Riesgos'!$U$55=4),'2.Identificacion_Riesgos'!$A$55,"")</f>
        <v/>
      </c>
      <c r="Z56" s="84" t="str">
        <f>IF(AND('2.Identificacion_Riesgos'!$S$35=5,'2.Identificacion_Riesgos'!$U$35=5),'2.Identificacion_Riesgos'!$A$35,"")</f>
        <v/>
      </c>
      <c r="AA56" s="33" t="str">
        <f>IF(AND('2.Identificacion_Riesgos'!$S$40=5,'2.Identificacion_Riesgos'!$U$40=5),'2.Identificacion_Riesgos'!$A$40,"")</f>
        <v/>
      </c>
      <c r="AB56" s="34" t="str">
        <f>IF(AND('2.Identificacion_Riesgos'!$S$45=5,'2.Identificacion_Riesgos'!$U$45=5),'2.Identificacion_Riesgos'!$A$45,"")</f>
        <v/>
      </c>
      <c r="AC56" s="33" t="str">
        <f>IF(AND('2.Identificacion_Riesgos'!$S$50=5,'2.Identificacion_Riesgos'!$U$50=5),'2.Identificacion_Riesgos'!$A$50,"")</f>
        <v/>
      </c>
      <c r="AD56" s="85" t="str">
        <f>IF(AND('2.Identificacion_Riesgos'!$S$55=5,'2.Identificacion_Riesgos'!$U$55=5),'2.Identificacion_Riesgos'!$A$55,"")</f>
        <v/>
      </c>
      <c r="AE56" s="21"/>
      <c r="AF56" s="21"/>
      <c r="AG56" s="21"/>
      <c r="AH56" s="23"/>
      <c r="AI56" s="20"/>
      <c r="AJ56" s="20"/>
      <c r="AK56" s="20"/>
      <c r="AL56" s="20"/>
      <c r="AM56" s="20"/>
      <c r="AN56" s="20"/>
    </row>
    <row r="57" spans="1:40" ht="27.75" customHeight="1" thickBot="1" x14ac:dyDescent="0.3">
      <c r="A57" s="20"/>
      <c r="B57" s="810"/>
      <c r="C57" s="39"/>
      <c r="D57" s="39"/>
      <c r="E57" s="39"/>
      <c r="F57" s="799">
        <v>0.4</v>
      </c>
      <c r="G57" s="800"/>
      <c r="H57" s="800"/>
      <c r="I57" s="800"/>
      <c r="J57" s="801"/>
      <c r="K57" s="799">
        <v>0.48</v>
      </c>
      <c r="L57" s="800"/>
      <c r="M57" s="800"/>
      <c r="N57" s="800"/>
      <c r="O57" s="801"/>
      <c r="P57" s="796">
        <v>0.72</v>
      </c>
      <c r="Q57" s="797"/>
      <c r="R57" s="797"/>
      <c r="S57" s="797"/>
      <c r="T57" s="798"/>
      <c r="U57" s="796">
        <v>0.84</v>
      </c>
      <c r="V57" s="797"/>
      <c r="W57" s="797"/>
      <c r="X57" s="797"/>
      <c r="Y57" s="798"/>
      <c r="Z57" s="796">
        <v>1</v>
      </c>
      <c r="AA57" s="797"/>
      <c r="AB57" s="797"/>
      <c r="AC57" s="797"/>
      <c r="AD57" s="798"/>
      <c r="AE57" s="21"/>
      <c r="AF57" s="21"/>
      <c r="AG57" s="21"/>
      <c r="AH57" s="23"/>
      <c r="AI57" s="20"/>
      <c r="AJ57" s="20"/>
      <c r="AK57" s="20"/>
      <c r="AL57" s="20"/>
      <c r="AM57" s="20"/>
      <c r="AN57" s="20"/>
    </row>
    <row r="58" spans="1:40" ht="27.75" customHeight="1" x14ac:dyDescent="0.25">
      <c r="A58" s="20"/>
      <c r="B58" s="22"/>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3"/>
      <c r="AI58" s="20"/>
      <c r="AJ58" s="20"/>
      <c r="AK58" s="20"/>
      <c r="AL58" s="20"/>
      <c r="AM58" s="20"/>
      <c r="AN58" s="20"/>
    </row>
    <row r="59" spans="1:40" ht="27.75" customHeight="1" x14ac:dyDescent="0.25">
      <c r="A59" s="20"/>
      <c r="B59" s="22"/>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3"/>
      <c r="AI59" s="20"/>
      <c r="AJ59" s="20"/>
      <c r="AK59" s="20"/>
      <c r="AL59" s="20"/>
      <c r="AM59" s="20"/>
      <c r="AN59" s="20"/>
    </row>
    <row r="60" spans="1:40" ht="27.75" customHeight="1" thickBot="1" x14ac:dyDescent="0.3">
      <c r="A60" s="20"/>
      <c r="B60" s="24"/>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6"/>
      <c r="AI60" s="20"/>
      <c r="AJ60" s="20"/>
      <c r="AK60" s="20"/>
      <c r="AL60" s="20"/>
      <c r="AM60" s="20"/>
      <c r="AN60" s="20"/>
    </row>
    <row r="61" spans="1:40" ht="27.7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row>
    <row r="62" spans="1:40" ht="27.7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row>
    <row r="63" spans="1:40" ht="27.7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row>
    <row r="64" spans="1:40" ht="27.7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row>
    <row r="65" spans="1:40" ht="27.7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row>
    <row r="66" spans="1:40" ht="27.7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row>
    <row r="67" spans="1:40" ht="27.7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row>
    <row r="68" spans="1:40" ht="27.7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row>
    <row r="69" spans="1:40" ht="27.7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row>
    <row r="70" spans="1:40" ht="27.7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row>
    <row r="71" spans="1:40" ht="27.7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row>
    <row r="72" spans="1:40" ht="27.7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row>
    <row r="73" spans="1:40" ht="27.7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row>
    <row r="74" spans="1:40" ht="27.7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row>
    <row r="75" spans="1:40" ht="27.7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row>
    <row r="76" spans="1:40" ht="27.7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row>
    <row r="77" spans="1:40" ht="27.7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row>
    <row r="78" spans="1:40" ht="27.75" customHeight="1" x14ac:dyDescent="0.25">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row>
    <row r="79" spans="1:40" ht="27.75" customHeight="1" x14ac:dyDescent="0.25">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row>
    <row r="80" spans="1:40" ht="27.75" customHeight="1"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row>
    <row r="81" spans="2:40" ht="27.75" customHeight="1" x14ac:dyDescent="0.25">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row>
    <row r="82" spans="2:40" ht="27.75" customHeight="1" x14ac:dyDescent="0.25">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row>
    <row r="83" spans="2:40" ht="27.75" customHeight="1"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row>
    <row r="84" spans="2:40" ht="27.75" customHeight="1"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row>
    <row r="85" spans="2:40" ht="27.75" customHeight="1" x14ac:dyDescent="0.25">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row>
    <row r="86" spans="2:40" ht="27.75" customHeight="1" x14ac:dyDescent="0.25">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row>
    <row r="87" spans="2:40" ht="27.75" customHeight="1" x14ac:dyDescent="0.25">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row>
    <row r="88" spans="2:40" ht="27.75" customHeight="1" x14ac:dyDescent="0.25">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row>
    <row r="89" spans="2:40" ht="27.75" customHeight="1" x14ac:dyDescent="0.25">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row>
    <row r="90" spans="2:40" ht="27.75" customHeight="1" x14ac:dyDescent="0.25">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row>
  </sheetData>
  <mergeCells count="82">
    <mergeCell ref="U57:Y57"/>
    <mergeCell ref="Z57:AD57"/>
    <mergeCell ref="B12:AH12"/>
    <mergeCell ref="B11:AH11"/>
    <mergeCell ref="B39:AH39"/>
    <mergeCell ref="K54:O54"/>
    <mergeCell ref="P54:T54"/>
    <mergeCell ref="U54:Y54"/>
    <mergeCell ref="Z54:AD54"/>
    <mergeCell ref="C44:E44"/>
    <mergeCell ref="C47:E47"/>
    <mergeCell ref="C50:E50"/>
    <mergeCell ref="C53:E53"/>
    <mergeCell ref="Z42:AD42"/>
    <mergeCell ref="F45:J45"/>
    <mergeCell ref="F42:J42"/>
    <mergeCell ref="F31:J31"/>
    <mergeCell ref="F57:J57"/>
    <mergeCell ref="K57:O57"/>
    <mergeCell ref="P57:T57"/>
    <mergeCell ref="P42:T42"/>
    <mergeCell ref="F54:J54"/>
    <mergeCell ref="C56:E56"/>
    <mergeCell ref="K45:O45"/>
    <mergeCell ref="P45:T45"/>
    <mergeCell ref="U45:Y45"/>
    <mergeCell ref="Z45:AD45"/>
    <mergeCell ref="F48:J48"/>
    <mergeCell ref="K48:O48"/>
    <mergeCell ref="P48:T48"/>
    <mergeCell ref="U48:Y48"/>
    <mergeCell ref="Z48:AD48"/>
    <mergeCell ref="F51:J51"/>
    <mergeCell ref="K51:O51"/>
    <mergeCell ref="P51:T51"/>
    <mergeCell ref="U51:Y51"/>
    <mergeCell ref="F25:J25"/>
    <mergeCell ref="U28:Y28"/>
    <mergeCell ref="P28:T28"/>
    <mergeCell ref="K28:O28"/>
    <mergeCell ref="F28:J28"/>
    <mergeCell ref="P25:T25"/>
    <mergeCell ref="Z25:AD25"/>
    <mergeCell ref="U25:Y25"/>
    <mergeCell ref="Z51:AD51"/>
    <mergeCell ref="P31:T31"/>
    <mergeCell ref="K31:O31"/>
    <mergeCell ref="K42:O42"/>
    <mergeCell ref="K25:O25"/>
    <mergeCell ref="Z28:AD28"/>
    <mergeCell ref="U16:Y16"/>
    <mergeCell ref="Z16:AD16"/>
    <mergeCell ref="B43:B57"/>
    <mergeCell ref="B17:B31"/>
    <mergeCell ref="U42:Y42"/>
    <mergeCell ref="C18:E18"/>
    <mergeCell ref="C21:E21"/>
    <mergeCell ref="C24:E24"/>
    <mergeCell ref="C27:E27"/>
    <mergeCell ref="C30:E30"/>
    <mergeCell ref="B38:AH38"/>
    <mergeCell ref="F40:AD40"/>
    <mergeCell ref="Z31:AD31"/>
    <mergeCell ref="U31:Y31"/>
    <mergeCell ref="K22:O22"/>
    <mergeCell ref="F22:J22"/>
    <mergeCell ref="AE5:AH8"/>
    <mergeCell ref="AE1:AH4"/>
    <mergeCell ref="B1:G8"/>
    <mergeCell ref="H1:AD8"/>
    <mergeCell ref="Z22:AD22"/>
    <mergeCell ref="U22:Y22"/>
    <mergeCell ref="P22:T22"/>
    <mergeCell ref="F14:AD14"/>
    <mergeCell ref="F19:J19"/>
    <mergeCell ref="K19:O19"/>
    <mergeCell ref="P19:T19"/>
    <mergeCell ref="U19:Y19"/>
    <mergeCell ref="Z19:AD19"/>
    <mergeCell ref="F16:J16"/>
    <mergeCell ref="K16:O16"/>
    <mergeCell ref="P16:T16"/>
  </mergeCells>
  <pageMargins left="0.7" right="0.7" top="0.75" bottom="0.75" header="0.3" footer="0.3"/>
  <pageSetup paperSize="9" scale="31"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dimension ref="A1:Q215"/>
  <sheetViews>
    <sheetView view="pageBreakPreview" zoomScale="70" zoomScaleNormal="100" zoomScaleSheetLayoutView="70" workbookViewId="0">
      <selection sqref="A1:C8"/>
    </sheetView>
  </sheetViews>
  <sheetFormatPr baseColWidth="10" defaultRowHeight="15" x14ac:dyDescent="0.25"/>
  <cols>
    <col min="1" max="1" width="12.85546875" style="3" customWidth="1"/>
    <col min="2" max="2" width="20" customWidth="1"/>
    <col min="3" max="3" width="32.140625" customWidth="1"/>
    <col min="4" max="4" width="49.28515625" style="3" customWidth="1"/>
    <col min="5" max="5" width="14.5703125" customWidth="1"/>
    <col min="6" max="6" width="24.42578125" customWidth="1"/>
    <col min="7" max="7" width="29.85546875" customWidth="1"/>
    <col min="8" max="8" width="8.85546875" style="107" customWidth="1"/>
    <col min="9" max="9" width="14.85546875" customWidth="1"/>
    <col min="10" max="10" width="17.140625" customWidth="1"/>
    <col min="11" max="11" width="31.28515625" style="402" customWidth="1"/>
    <col min="12" max="12" width="16.5703125" style="3" customWidth="1"/>
    <col min="13" max="13" width="16.140625" customWidth="1"/>
    <col min="14" max="14" width="29.85546875" customWidth="1"/>
    <col min="15" max="15" width="17.42578125" customWidth="1"/>
    <col min="16" max="16" width="12.140625" customWidth="1"/>
    <col min="17" max="17" width="24.85546875" bestFit="1" customWidth="1"/>
  </cols>
  <sheetData>
    <row r="1" spans="1:17" s="3" customFormat="1" ht="15" customHeight="1" x14ac:dyDescent="0.25">
      <c r="A1" s="520"/>
      <c r="B1" s="520"/>
      <c r="C1" s="520"/>
      <c r="D1" s="741" t="s">
        <v>225</v>
      </c>
      <c r="E1" s="742"/>
      <c r="F1" s="742"/>
      <c r="G1" s="742"/>
      <c r="H1" s="742"/>
      <c r="I1" s="742"/>
      <c r="J1" s="742"/>
      <c r="K1" s="742"/>
      <c r="L1" s="742"/>
      <c r="M1" s="742"/>
      <c r="N1" s="743"/>
      <c r="O1" s="525" t="s">
        <v>203</v>
      </c>
      <c r="P1" s="525"/>
      <c r="Q1" s="525"/>
    </row>
    <row r="2" spans="1:17" s="3" customFormat="1" ht="15" customHeight="1" x14ac:dyDescent="0.25">
      <c r="A2" s="520"/>
      <c r="B2" s="520"/>
      <c r="C2" s="520"/>
      <c r="D2" s="623"/>
      <c r="E2" s="744"/>
      <c r="F2" s="744"/>
      <c r="G2" s="744"/>
      <c r="H2" s="744"/>
      <c r="I2" s="744"/>
      <c r="J2" s="744"/>
      <c r="K2" s="744"/>
      <c r="L2" s="744"/>
      <c r="M2" s="744"/>
      <c r="N2" s="625"/>
      <c r="O2" s="525"/>
      <c r="P2" s="525"/>
      <c r="Q2" s="525"/>
    </row>
    <row r="3" spans="1:17" s="3" customFormat="1" ht="15" customHeight="1" x14ac:dyDescent="0.25">
      <c r="A3" s="520"/>
      <c r="B3" s="520"/>
      <c r="C3" s="520"/>
      <c r="D3" s="623"/>
      <c r="E3" s="744"/>
      <c r="F3" s="744"/>
      <c r="G3" s="744"/>
      <c r="H3" s="744"/>
      <c r="I3" s="744"/>
      <c r="J3" s="744"/>
      <c r="K3" s="744"/>
      <c r="L3" s="744"/>
      <c r="M3" s="744"/>
      <c r="N3" s="625"/>
      <c r="O3" s="525"/>
      <c r="P3" s="525"/>
      <c r="Q3" s="525"/>
    </row>
    <row r="4" spans="1:17" s="3" customFormat="1" ht="15" customHeight="1" x14ac:dyDescent="0.25">
      <c r="A4" s="520"/>
      <c r="B4" s="520"/>
      <c r="C4" s="520"/>
      <c r="D4" s="623"/>
      <c r="E4" s="744"/>
      <c r="F4" s="744"/>
      <c r="G4" s="744"/>
      <c r="H4" s="744"/>
      <c r="I4" s="744"/>
      <c r="J4" s="744"/>
      <c r="K4" s="744"/>
      <c r="L4" s="744"/>
      <c r="M4" s="744"/>
      <c r="N4" s="625"/>
      <c r="O4" s="525"/>
      <c r="P4" s="525"/>
      <c r="Q4" s="525"/>
    </row>
    <row r="5" spans="1:17" s="3" customFormat="1" ht="15" customHeight="1" x14ac:dyDescent="0.25">
      <c r="A5" s="520"/>
      <c r="B5" s="520"/>
      <c r="C5" s="520"/>
      <c r="D5" s="623"/>
      <c r="E5" s="744"/>
      <c r="F5" s="744"/>
      <c r="G5" s="744"/>
      <c r="H5" s="744"/>
      <c r="I5" s="744"/>
      <c r="J5" s="744"/>
      <c r="K5" s="744"/>
      <c r="L5" s="744"/>
      <c r="M5" s="744"/>
      <c r="N5" s="625"/>
      <c r="O5" s="836" t="s">
        <v>388</v>
      </c>
      <c r="P5" s="836"/>
      <c r="Q5" s="836"/>
    </row>
    <row r="6" spans="1:17" s="3" customFormat="1" ht="15" customHeight="1" x14ac:dyDescent="0.25">
      <c r="A6" s="520"/>
      <c r="B6" s="520"/>
      <c r="C6" s="520"/>
      <c r="D6" s="623"/>
      <c r="E6" s="744"/>
      <c r="F6" s="744"/>
      <c r="G6" s="744"/>
      <c r="H6" s="744"/>
      <c r="I6" s="744"/>
      <c r="J6" s="744"/>
      <c r="K6" s="744"/>
      <c r="L6" s="744"/>
      <c r="M6" s="744"/>
      <c r="N6" s="625"/>
      <c r="O6" s="836"/>
      <c r="P6" s="836"/>
      <c r="Q6" s="836"/>
    </row>
    <row r="7" spans="1:17" s="3" customFormat="1" ht="15" customHeight="1" x14ac:dyDescent="0.25">
      <c r="A7" s="520"/>
      <c r="B7" s="520"/>
      <c r="C7" s="520"/>
      <c r="D7" s="623"/>
      <c r="E7" s="744"/>
      <c r="F7" s="744"/>
      <c r="G7" s="744"/>
      <c r="H7" s="744"/>
      <c r="I7" s="744"/>
      <c r="J7" s="744"/>
      <c r="K7" s="744"/>
      <c r="L7" s="744"/>
      <c r="M7" s="744"/>
      <c r="N7" s="625"/>
      <c r="O7" s="836"/>
      <c r="P7" s="836"/>
      <c r="Q7" s="836"/>
    </row>
    <row r="8" spans="1:17" s="3" customFormat="1" ht="15.75" customHeight="1" x14ac:dyDescent="0.25">
      <c r="A8" s="520"/>
      <c r="B8" s="520"/>
      <c r="C8" s="520"/>
      <c r="D8" s="626"/>
      <c r="E8" s="627"/>
      <c r="F8" s="627"/>
      <c r="G8" s="627"/>
      <c r="H8" s="627"/>
      <c r="I8" s="627"/>
      <c r="J8" s="627"/>
      <c r="K8" s="627"/>
      <c r="L8" s="627"/>
      <c r="M8" s="627"/>
      <c r="N8" s="628"/>
      <c r="O8" s="836"/>
      <c r="P8" s="836"/>
      <c r="Q8" s="836"/>
    </row>
    <row r="9" spans="1:17" s="3" customFormat="1" ht="11.25" customHeight="1" thickBot="1" x14ac:dyDescent="0.3">
      <c r="A9" s="55"/>
      <c r="B9" s="56"/>
      <c r="C9" s="56"/>
      <c r="D9" s="101"/>
      <c r="E9" s="57"/>
      <c r="F9" s="57"/>
      <c r="G9" s="57"/>
      <c r="H9" s="57"/>
      <c r="I9" s="57"/>
      <c r="J9" s="57"/>
      <c r="K9" s="347"/>
      <c r="L9" s="57"/>
    </row>
    <row r="10" spans="1:17" s="3" customFormat="1" ht="25.5" customHeight="1" x14ac:dyDescent="0.25">
      <c r="A10" s="834" t="s">
        <v>183</v>
      </c>
      <c r="B10" s="835"/>
      <c r="C10" s="835"/>
      <c r="D10" s="835"/>
      <c r="E10" s="835"/>
      <c r="F10" s="835"/>
      <c r="G10" s="835"/>
      <c r="H10" s="835"/>
      <c r="I10" s="835"/>
      <c r="J10" s="835"/>
      <c r="K10" s="835"/>
      <c r="L10" s="835"/>
      <c r="M10" s="835" t="s">
        <v>383</v>
      </c>
      <c r="N10" s="835"/>
      <c r="O10" s="835"/>
      <c r="P10" s="835"/>
      <c r="Q10" s="886"/>
    </row>
    <row r="11" spans="1:17" s="59" customFormat="1" ht="15" customHeight="1" x14ac:dyDescent="0.25">
      <c r="A11" s="847" t="s">
        <v>212</v>
      </c>
      <c r="B11" s="857" t="s">
        <v>176</v>
      </c>
      <c r="C11" s="857" t="s">
        <v>192</v>
      </c>
      <c r="D11" s="837" t="s">
        <v>142</v>
      </c>
      <c r="E11" s="857" t="s">
        <v>185</v>
      </c>
      <c r="F11" s="857" t="s">
        <v>178</v>
      </c>
      <c r="G11" s="857" t="s">
        <v>179</v>
      </c>
      <c r="H11" s="857" t="s">
        <v>156</v>
      </c>
      <c r="I11" s="857" t="s">
        <v>180</v>
      </c>
      <c r="J11" s="857"/>
      <c r="K11" s="857" t="s">
        <v>189</v>
      </c>
      <c r="L11" s="857" t="s">
        <v>195</v>
      </c>
      <c r="M11" s="887" t="s">
        <v>216</v>
      </c>
      <c r="N11" s="887"/>
      <c r="O11" s="887"/>
      <c r="P11" s="857" t="s">
        <v>184</v>
      </c>
      <c r="Q11" s="888"/>
    </row>
    <row r="12" spans="1:17" s="59" customFormat="1" ht="30" customHeight="1" thickBot="1" x14ac:dyDescent="0.3">
      <c r="A12" s="848"/>
      <c r="B12" s="837"/>
      <c r="C12" s="837"/>
      <c r="D12" s="838"/>
      <c r="E12" s="837"/>
      <c r="F12" s="837"/>
      <c r="G12" s="837"/>
      <c r="H12" s="837"/>
      <c r="I12" s="109" t="s">
        <v>190</v>
      </c>
      <c r="J12" s="109" t="s">
        <v>191</v>
      </c>
      <c r="K12" s="837"/>
      <c r="L12" s="837"/>
      <c r="M12" s="109" t="s">
        <v>186</v>
      </c>
      <c r="N12" s="109" t="s">
        <v>187</v>
      </c>
      <c r="O12" s="109" t="s">
        <v>188</v>
      </c>
      <c r="P12" s="109" t="s">
        <v>181</v>
      </c>
      <c r="Q12" s="110" t="s">
        <v>182</v>
      </c>
    </row>
    <row r="13" spans="1:17" ht="45" x14ac:dyDescent="0.25">
      <c r="A13" s="849" t="s">
        <v>72</v>
      </c>
      <c r="B13" s="852" t="str">
        <f>'2.Identificacion_Riesgos'!E10</f>
        <v>Afectación en el cumplimiento de los objetivos de los procesos de la entidad por la interrupción en la prestación del servicio de la infraestructura tecnológica.</v>
      </c>
      <c r="C13" s="858" t="str">
        <f>'2.Identificacion_Riesgos'!G10</f>
        <v xml:space="preserve">1. Interrupción de los servicios de la energía eléctrica regulada al interior de la entidad o fallas imprevistas de los equipos </v>
      </c>
      <c r="D13" s="858" t="str">
        <f>'3.Controles'!G9</f>
        <v>Mantenimiento preventivo y correctivo de UPS vigente.
Responsable: GIS - Recursos Fisicos 
Cómo se hace el control: Un proveedor especializado realiza el mantenimiento preventivo.
Cuándo se hace: Trimestral.
Cómo se evidencia: Acta de resultado.
Si no se hace qué ocurre: Puede aumentar la probabilidad de ocurrencia del riesgo.</v>
      </c>
      <c r="E13" s="855" t="str">
        <f>'2.Identificacion_Riesgos'!V10</f>
        <v>MODERADO 28%</v>
      </c>
      <c r="F13" s="840" t="s">
        <v>658</v>
      </c>
      <c r="G13" s="19" t="s">
        <v>647</v>
      </c>
      <c r="H13" s="340">
        <v>0.5</v>
      </c>
      <c r="I13" s="369">
        <v>44230</v>
      </c>
      <c r="J13" s="369">
        <v>44270</v>
      </c>
      <c r="K13" s="348" t="s">
        <v>648</v>
      </c>
      <c r="L13" s="840" t="s">
        <v>649</v>
      </c>
      <c r="M13" s="877"/>
      <c r="N13" s="880" t="str">
        <f>IF(M13="SI","1. Describa el evento presentado 2. Genere una acción correctiva en isolucion 3. Realice nuevamente el proceso de analisis de riesgo"," ")</f>
        <v xml:space="preserve"> </v>
      </c>
      <c r="O13" s="840"/>
      <c r="P13" s="883"/>
      <c r="Q13" s="325"/>
    </row>
    <row r="14" spans="1:17" s="3" customFormat="1" ht="30" x14ac:dyDescent="0.25">
      <c r="A14" s="850"/>
      <c r="B14" s="853"/>
      <c r="C14" s="839"/>
      <c r="D14" s="839"/>
      <c r="E14" s="856"/>
      <c r="F14" s="841"/>
      <c r="G14" s="18" t="s">
        <v>652</v>
      </c>
      <c r="H14" s="315">
        <v>0.125</v>
      </c>
      <c r="I14" s="58">
        <v>44230</v>
      </c>
      <c r="J14" s="58">
        <v>44291</v>
      </c>
      <c r="K14" s="349" t="s">
        <v>662</v>
      </c>
      <c r="L14" s="841"/>
      <c r="M14" s="878"/>
      <c r="N14" s="881"/>
      <c r="O14" s="841"/>
      <c r="P14" s="884"/>
      <c r="Q14" s="326"/>
    </row>
    <row r="15" spans="1:17" s="3" customFormat="1" ht="30" x14ac:dyDescent="0.25">
      <c r="A15" s="850"/>
      <c r="B15" s="853"/>
      <c r="C15" s="839"/>
      <c r="D15" s="839"/>
      <c r="E15" s="856"/>
      <c r="F15" s="841"/>
      <c r="G15" s="18" t="s">
        <v>659</v>
      </c>
      <c r="H15" s="315">
        <v>0.125</v>
      </c>
      <c r="I15" s="58">
        <v>44287</v>
      </c>
      <c r="J15" s="58">
        <v>44382</v>
      </c>
      <c r="K15" s="349" t="s">
        <v>662</v>
      </c>
      <c r="L15" s="841"/>
      <c r="M15" s="878"/>
      <c r="N15" s="881"/>
      <c r="O15" s="841"/>
      <c r="P15" s="884"/>
      <c r="Q15" s="326"/>
    </row>
    <row r="16" spans="1:17" s="3" customFormat="1" ht="30" x14ac:dyDescent="0.25">
      <c r="A16" s="850"/>
      <c r="B16" s="853"/>
      <c r="C16" s="839"/>
      <c r="D16" s="839"/>
      <c r="E16" s="856"/>
      <c r="F16" s="841"/>
      <c r="G16" s="18" t="s">
        <v>660</v>
      </c>
      <c r="H16" s="315">
        <v>0.125</v>
      </c>
      <c r="I16" s="58">
        <v>44378</v>
      </c>
      <c r="J16" s="58">
        <v>44474</v>
      </c>
      <c r="K16" s="349" t="s">
        <v>662</v>
      </c>
      <c r="L16" s="841"/>
      <c r="M16" s="878"/>
      <c r="N16" s="881"/>
      <c r="O16" s="841"/>
      <c r="P16" s="884"/>
      <c r="Q16" s="326"/>
    </row>
    <row r="17" spans="1:17" s="3" customFormat="1" ht="30" x14ac:dyDescent="0.25">
      <c r="A17" s="850"/>
      <c r="B17" s="853"/>
      <c r="C17" s="839"/>
      <c r="D17" s="839"/>
      <c r="E17" s="856"/>
      <c r="F17" s="841"/>
      <c r="G17" s="18" t="s">
        <v>661</v>
      </c>
      <c r="H17" s="315">
        <v>0.125</v>
      </c>
      <c r="I17" s="58">
        <v>44470</v>
      </c>
      <c r="J17" s="58">
        <v>44530</v>
      </c>
      <c r="K17" s="349" t="s">
        <v>662</v>
      </c>
      <c r="L17" s="841"/>
      <c r="M17" s="878"/>
      <c r="N17" s="881"/>
      <c r="O17" s="841"/>
      <c r="P17" s="884"/>
      <c r="Q17" s="326"/>
    </row>
    <row r="18" spans="1:17" ht="60" x14ac:dyDescent="0.25">
      <c r="A18" s="850"/>
      <c r="B18" s="853"/>
      <c r="C18" s="839" t="str">
        <f>'2.Identificacion_Riesgos'!G11</f>
        <v>2. Incumplimiento de la prestación del servicio de los proveedores externos.</v>
      </c>
      <c r="D18" s="839" t="str">
        <f>'3.Controles'!G10</f>
        <v>Contratos con terceros con Acuerdos de Nivel de Servicio ANS
Responsable: GIS
Cómo se hace el control: Proveedores especializados que proporcionan servicios de TI.
Cuándo se hace: Reporte mensual y seguimiento semestral.
Cómo se evidencia: Certificado de Supervision y cumplimiento.
Si no se hace qué ocurre: Puede aumentar la probabilidad de ocurrencia del riesgo.</v>
      </c>
      <c r="E18" s="853"/>
      <c r="F18" s="841" t="s">
        <v>650</v>
      </c>
      <c r="G18" s="18" t="s">
        <v>651</v>
      </c>
      <c r="H18" s="341">
        <v>0.5</v>
      </c>
      <c r="I18" s="58">
        <v>44230</v>
      </c>
      <c r="J18" s="58">
        <v>44270</v>
      </c>
      <c r="K18" s="349" t="s">
        <v>668</v>
      </c>
      <c r="L18" s="841"/>
      <c r="M18" s="878"/>
      <c r="N18" s="881"/>
      <c r="O18" s="841"/>
      <c r="P18" s="884"/>
      <c r="Q18" s="112"/>
    </row>
    <row r="19" spans="1:17" s="3" customFormat="1" x14ac:dyDescent="0.25">
      <c r="A19" s="850"/>
      <c r="B19" s="853"/>
      <c r="C19" s="839"/>
      <c r="D19" s="839"/>
      <c r="E19" s="853"/>
      <c r="F19" s="841"/>
      <c r="G19" s="18" t="s">
        <v>653</v>
      </c>
      <c r="H19" s="341">
        <v>0.25</v>
      </c>
      <c r="I19" s="58">
        <v>44270</v>
      </c>
      <c r="J19" s="58">
        <v>44392</v>
      </c>
      <c r="K19" s="349" t="s">
        <v>655</v>
      </c>
      <c r="L19" s="841"/>
      <c r="M19" s="878"/>
      <c r="N19" s="881"/>
      <c r="O19" s="841"/>
      <c r="P19" s="884"/>
      <c r="Q19" s="112"/>
    </row>
    <row r="20" spans="1:17" s="3" customFormat="1" x14ac:dyDescent="0.25">
      <c r="A20" s="850"/>
      <c r="B20" s="853"/>
      <c r="C20" s="839"/>
      <c r="D20" s="839"/>
      <c r="E20" s="853"/>
      <c r="F20" s="841"/>
      <c r="G20" s="18" t="s">
        <v>654</v>
      </c>
      <c r="H20" s="341">
        <v>0.25</v>
      </c>
      <c r="I20" s="58">
        <v>44393</v>
      </c>
      <c r="J20" s="58">
        <v>44545</v>
      </c>
      <c r="K20" s="349" t="s">
        <v>655</v>
      </c>
      <c r="L20" s="841"/>
      <c r="M20" s="878"/>
      <c r="N20" s="881"/>
      <c r="O20" s="841"/>
      <c r="P20" s="884"/>
      <c r="Q20" s="112"/>
    </row>
    <row r="21" spans="1:17" s="3" customFormat="1" ht="79.5" hidden="1" customHeight="1" x14ac:dyDescent="0.25">
      <c r="A21" s="850"/>
      <c r="B21" s="853"/>
      <c r="C21" s="839"/>
      <c r="D21" s="839"/>
      <c r="E21" s="853"/>
      <c r="F21" s="841"/>
      <c r="G21" s="104"/>
      <c r="H21" s="341"/>
      <c r="I21" s="77"/>
      <c r="J21" s="108"/>
      <c r="K21" s="398"/>
      <c r="L21" s="841"/>
      <c r="M21" s="878"/>
      <c r="N21" s="881"/>
      <c r="O21" s="841"/>
      <c r="P21" s="884"/>
      <c r="Q21" s="112"/>
    </row>
    <row r="22" spans="1:17" ht="60" x14ac:dyDescent="0.25">
      <c r="A22" s="850"/>
      <c r="B22" s="853"/>
      <c r="C22" s="839" t="str">
        <f>'2.Identificacion_Riesgos'!G12</f>
        <v>3. Desastres naturales o acciones deliberadas y no deliberadas por el factor humano.</v>
      </c>
      <c r="D22" s="839" t="str">
        <f>'3.Controles'!G11</f>
        <v>Definición de los controles de acceso fisico a las areas de data center y cableado estructurado, asi como tambien revisión de factores ambientales y estructurales de las areas en mención
Responsable: GIS - Recursos Fisicos 
Cómo se hace el control: Cumplir con las mejores practicas de diseño del Data center y centros de cableado, asi como tambien con las condiciones de seguridad en el acceso fisico.
Cuándo se hace: Semestral
Cómo se evidencia: Inspecciones fisicas a las areas seguras, documentada en acta.
Si no se hace qué ocurre: Puede aumentar la probabilidad de ocurrencia del riesgo.</v>
      </c>
      <c r="E22" s="853"/>
      <c r="F22" s="863" t="s">
        <v>665</v>
      </c>
      <c r="G22" s="358" t="s">
        <v>663</v>
      </c>
      <c r="H22" s="341">
        <v>0.5</v>
      </c>
      <c r="I22" s="359">
        <v>44230</v>
      </c>
      <c r="J22" s="359">
        <v>44362</v>
      </c>
      <c r="K22" s="360" t="s">
        <v>664</v>
      </c>
      <c r="L22" s="841"/>
      <c r="M22" s="878"/>
      <c r="N22" s="881"/>
      <c r="O22" s="841"/>
      <c r="P22" s="884"/>
      <c r="Q22" s="112"/>
    </row>
    <row r="23" spans="1:17" s="3" customFormat="1" ht="55.5" customHeight="1" thickBot="1" x14ac:dyDescent="0.3">
      <c r="A23" s="850"/>
      <c r="B23" s="853"/>
      <c r="C23" s="839"/>
      <c r="D23" s="839"/>
      <c r="E23" s="853"/>
      <c r="F23" s="863"/>
      <c r="G23" s="358" t="s">
        <v>666</v>
      </c>
      <c r="H23" s="341">
        <v>0.5</v>
      </c>
      <c r="I23" s="359">
        <v>44363</v>
      </c>
      <c r="J23" s="359">
        <v>44530</v>
      </c>
      <c r="K23" s="360" t="s">
        <v>667</v>
      </c>
      <c r="L23" s="841"/>
      <c r="M23" s="878"/>
      <c r="N23" s="881"/>
      <c r="O23" s="841"/>
      <c r="P23" s="884"/>
      <c r="Q23" s="112"/>
    </row>
    <row r="24" spans="1:17" s="3" customFormat="1" ht="131.1" hidden="1" customHeight="1" thickBot="1" x14ac:dyDescent="0.3">
      <c r="A24" s="850"/>
      <c r="B24" s="853"/>
      <c r="C24" s="839"/>
      <c r="D24" s="839"/>
      <c r="E24" s="853"/>
      <c r="F24" s="863"/>
      <c r="G24" s="358"/>
      <c r="H24" s="341"/>
      <c r="I24" s="359"/>
      <c r="J24" s="359"/>
      <c r="K24" s="360"/>
      <c r="L24" s="841"/>
      <c r="M24" s="878"/>
      <c r="N24" s="881"/>
      <c r="O24" s="841"/>
      <c r="P24" s="884"/>
      <c r="Q24" s="112"/>
    </row>
    <row r="25" spans="1:17" ht="14.45" hidden="1" customHeight="1" x14ac:dyDescent="0.25">
      <c r="A25" s="850"/>
      <c r="B25" s="853"/>
      <c r="C25" s="839">
        <f>'2.Identificacion_Riesgos'!G13</f>
        <v>0</v>
      </c>
      <c r="D25" s="839">
        <f>'3.Controles'!G12</f>
        <v>0</v>
      </c>
      <c r="E25" s="853"/>
      <c r="F25" s="841"/>
      <c r="G25" s="104"/>
      <c r="H25" s="341"/>
      <c r="I25" s="77"/>
      <c r="J25" s="77"/>
      <c r="K25" s="398"/>
      <c r="L25" s="841"/>
      <c r="M25" s="878"/>
      <c r="N25" s="881"/>
      <c r="O25" s="841"/>
      <c r="P25" s="884"/>
      <c r="Q25" s="112"/>
    </row>
    <row r="26" spans="1:17" s="3" customFormat="1" hidden="1" x14ac:dyDescent="0.25">
      <c r="A26" s="850"/>
      <c r="B26" s="853"/>
      <c r="C26" s="839"/>
      <c r="D26" s="839"/>
      <c r="E26" s="853"/>
      <c r="F26" s="841"/>
      <c r="G26" s="104"/>
      <c r="H26" s="341"/>
      <c r="I26" s="77"/>
      <c r="J26" s="77"/>
      <c r="K26" s="398"/>
      <c r="L26" s="841"/>
      <c r="M26" s="878"/>
      <c r="N26" s="881"/>
      <c r="O26" s="841"/>
      <c r="P26" s="884"/>
      <c r="Q26" s="112"/>
    </row>
    <row r="27" spans="1:17" s="3" customFormat="1" hidden="1" x14ac:dyDescent="0.25">
      <c r="A27" s="850"/>
      <c r="B27" s="853"/>
      <c r="C27" s="839"/>
      <c r="D27" s="839"/>
      <c r="E27" s="853"/>
      <c r="F27" s="841"/>
      <c r="G27" s="104"/>
      <c r="H27" s="341"/>
      <c r="I27" s="77"/>
      <c r="J27" s="77"/>
      <c r="K27" s="398"/>
      <c r="L27" s="841"/>
      <c r="M27" s="878"/>
      <c r="N27" s="881"/>
      <c r="O27" s="841"/>
      <c r="P27" s="884"/>
      <c r="Q27" s="112"/>
    </row>
    <row r="28" spans="1:17" s="3" customFormat="1" hidden="1" x14ac:dyDescent="0.25">
      <c r="A28" s="850"/>
      <c r="B28" s="853"/>
      <c r="C28" s="839"/>
      <c r="D28" s="839"/>
      <c r="E28" s="853"/>
      <c r="F28" s="841"/>
      <c r="G28" s="104"/>
      <c r="H28" s="341"/>
      <c r="I28" s="77"/>
      <c r="J28" s="108"/>
      <c r="K28" s="398"/>
      <c r="L28" s="841"/>
      <c r="M28" s="878"/>
      <c r="N28" s="881"/>
      <c r="O28" s="841"/>
      <c r="P28" s="884"/>
      <c r="Q28" s="112"/>
    </row>
    <row r="29" spans="1:17" s="3" customFormat="1" ht="14.45" hidden="1" customHeight="1" x14ac:dyDescent="0.25">
      <c r="A29" s="850"/>
      <c r="B29" s="853"/>
      <c r="C29" s="839">
        <f>'2.Identificacion_Riesgos'!G14</f>
        <v>0</v>
      </c>
      <c r="D29" s="839">
        <f>'3.Controles'!G13</f>
        <v>0</v>
      </c>
      <c r="E29" s="853"/>
      <c r="F29" s="841"/>
      <c r="G29" s="104"/>
      <c r="H29" s="341"/>
      <c r="I29" s="77"/>
      <c r="J29" s="77"/>
      <c r="K29" s="398"/>
      <c r="L29" s="841"/>
      <c r="M29" s="878"/>
      <c r="N29" s="881"/>
      <c r="O29" s="841"/>
      <c r="P29" s="884"/>
      <c r="Q29" s="112"/>
    </row>
    <row r="30" spans="1:17" s="3" customFormat="1" hidden="1" x14ac:dyDescent="0.25">
      <c r="A30" s="850"/>
      <c r="B30" s="853"/>
      <c r="C30" s="839"/>
      <c r="D30" s="839"/>
      <c r="E30" s="853"/>
      <c r="F30" s="841"/>
      <c r="G30" s="104"/>
      <c r="H30" s="341"/>
      <c r="I30" s="77"/>
      <c r="J30" s="77"/>
      <c r="K30" s="398"/>
      <c r="L30" s="841"/>
      <c r="M30" s="878"/>
      <c r="N30" s="881"/>
      <c r="O30" s="841"/>
      <c r="P30" s="884"/>
      <c r="Q30" s="112"/>
    </row>
    <row r="31" spans="1:17" s="3" customFormat="1" hidden="1" x14ac:dyDescent="0.25">
      <c r="A31" s="850"/>
      <c r="B31" s="853"/>
      <c r="C31" s="839"/>
      <c r="D31" s="839"/>
      <c r="E31" s="853"/>
      <c r="F31" s="841"/>
      <c r="G31" s="104"/>
      <c r="H31" s="341"/>
      <c r="I31" s="77"/>
      <c r="J31" s="77"/>
      <c r="K31" s="398"/>
      <c r="L31" s="841"/>
      <c r="M31" s="878"/>
      <c r="N31" s="881"/>
      <c r="O31" s="841"/>
      <c r="P31" s="884"/>
      <c r="Q31" s="112"/>
    </row>
    <row r="32" spans="1:17" ht="15.75" hidden="1" thickBot="1" x14ac:dyDescent="0.3">
      <c r="A32" s="851"/>
      <c r="B32" s="854"/>
      <c r="C32" s="859"/>
      <c r="D32" s="859"/>
      <c r="E32" s="854"/>
      <c r="F32" s="846"/>
      <c r="G32" s="105"/>
      <c r="H32" s="342"/>
      <c r="I32" s="78"/>
      <c r="J32" s="123"/>
      <c r="K32" s="399"/>
      <c r="L32" s="846"/>
      <c r="M32" s="889"/>
      <c r="N32" s="890"/>
      <c r="O32" s="846"/>
      <c r="P32" s="891"/>
      <c r="Q32" s="113"/>
    </row>
    <row r="33" spans="1:17" ht="45" customHeight="1" x14ac:dyDescent="0.25">
      <c r="A33" s="849" t="s">
        <v>145</v>
      </c>
      <c r="B33" s="852" t="str">
        <f>'2.Identificacion_Riesgos'!E15</f>
        <v>Incumplimiento en los requerimientos solicitados por la Secretaría en la definición, diseño, construcción y entrega de soluciones TIC</v>
      </c>
      <c r="C33" s="858" t="str">
        <f>'2.Identificacion_Riesgos'!G15</f>
        <v>1. Falta de adopción de formatos y registros para la definición de los requerimientos detallados por parte de la areas funcionales en la solicitudes de servicios TIC.</v>
      </c>
      <c r="D33" s="858" t="str">
        <f>'3.Controles'!G16</f>
        <v>Mejora continua del procedimiento de gestión de sistemas de información
Responsable: GIS
Cómo se hace el control: 
1. Revisión del procedimiento existente y definición de mejoras al mismo.
2. Revisión y seguimiento al cumplimiento del procedimiento
Cuándo se hace: 1. Anual / 2. Semestral
Cómo se evidencia: Publicación y divulgación del procedimiento en el sitema de gestión de calidad.
Si no se hace qué ocurre: Puede aumentar la probabilidad de ocurrencia del riesgo.</v>
      </c>
      <c r="E33" s="855" t="str">
        <f>'2.Identificacion_Riesgos'!V15</f>
        <v>MODERADO 32%</v>
      </c>
      <c r="F33" s="862" t="s">
        <v>691</v>
      </c>
      <c r="G33" s="366" t="s">
        <v>670</v>
      </c>
      <c r="H33" s="340">
        <v>0.5</v>
      </c>
      <c r="I33" s="367">
        <v>44230</v>
      </c>
      <c r="J33" s="367">
        <v>44362</v>
      </c>
      <c r="K33" s="368" t="s">
        <v>669</v>
      </c>
      <c r="L33" s="840" t="s">
        <v>649</v>
      </c>
      <c r="M33" s="877"/>
      <c r="N33" s="880" t="str">
        <f>IF(M33="SI","1. Describa el evento presentado 2. Genere una acción correctiva en isolucion 3. Realice nuevamente el proceso de analisis de riesgo"," ")</f>
        <v xml:space="preserve"> </v>
      </c>
      <c r="O33" s="840"/>
      <c r="P33" s="883"/>
      <c r="Q33" s="325"/>
    </row>
    <row r="34" spans="1:17" ht="107.25" customHeight="1" x14ac:dyDescent="0.25">
      <c r="A34" s="850"/>
      <c r="B34" s="853"/>
      <c r="C34" s="839"/>
      <c r="D34" s="839"/>
      <c r="E34" s="856"/>
      <c r="F34" s="863"/>
      <c r="G34" s="358" t="s">
        <v>683</v>
      </c>
      <c r="H34" s="365">
        <v>0.25</v>
      </c>
      <c r="I34" s="359">
        <v>44230</v>
      </c>
      <c r="J34" s="359">
        <v>44387</v>
      </c>
      <c r="K34" s="349" t="s">
        <v>685</v>
      </c>
      <c r="L34" s="841"/>
      <c r="M34" s="878"/>
      <c r="N34" s="881"/>
      <c r="O34" s="841"/>
      <c r="P34" s="884"/>
      <c r="Q34" s="326"/>
    </row>
    <row r="35" spans="1:17" s="3" customFormat="1" ht="87.75" customHeight="1" thickBot="1" x14ac:dyDescent="0.3">
      <c r="A35" s="850"/>
      <c r="B35" s="853"/>
      <c r="C35" s="839"/>
      <c r="D35" s="839"/>
      <c r="E35" s="856"/>
      <c r="F35" s="863"/>
      <c r="G35" s="358" t="s">
        <v>684</v>
      </c>
      <c r="H35" s="365">
        <v>0.25</v>
      </c>
      <c r="I35" s="359">
        <v>44378</v>
      </c>
      <c r="J35" s="359">
        <v>44530</v>
      </c>
      <c r="K35" s="349" t="s">
        <v>685</v>
      </c>
      <c r="L35" s="841"/>
      <c r="M35" s="878"/>
      <c r="N35" s="881"/>
      <c r="O35" s="841"/>
      <c r="P35" s="884"/>
      <c r="Q35" s="326"/>
    </row>
    <row r="36" spans="1:17" hidden="1" x14ac:dyDescent="0.25">
      <c r="A36" s="850"/>
      <c r="B36" s="853"/>
      <c r="C36" s="839"/>
      <c r="D36" s="839"/>
      <c r="E36" s="856"/>
      <c r="F36" s="863"/>
      <c r="G36" s="358"/>
      <c r="H36" s="315"/>
      <c r="I36" s="359"/>
      <c r="J36" s="359"/>
      <c r="K36" s="360"/>
      <c r="L36" s="841"/>
      <c r="M36" s="878"/>
      <c r="N36" s="881"/>
      <c r="O36" s="841"/>
      <c r="P36" s="884"/>
      <c r="Q36" s="326"/>
    </row>
    <row r="37" spans="1:17" hidden="1" x14ac:dyDescent="0.25">
      <c r="A37" s="850"/>
      <c r="B37" s="853"/>
      <c r="C37" s="839"/>
      <c r="D37" s="839"/>
      <c r="E37" s="856"/>
      <c r="F37" s="863"/>
      <c r="G37" s="358"/>
      <c r="H37" s="315"/>
      <c r="I37" s="359"/>
      <c r="J37" s="359"/>
      <c r="K37" s="360"/>
      <c r="L37" s="841"/>
      <c r="M37" s="878"/>
      <c r="N37" s="881"/>
      <c r="O37" s="841"/>
      <c r="P37" s="884"/>
      <c r="Q37" s="326"/>
    </row>
    <row r="38" spans="1:17" hidden="1" x14ac:dyDescent="0.25">
      <c r="A38" s="850"/>
      <c r="B38" s="853"/>
      <c r="C38" s="839">
        <f>'2.Identificacion_Riesgos'!G16</f>
        <v>0</v>
      </c>
      <c r="D38" s="839">
        <f>'3.Controles'!G17</f>
        <v>0</v>
      </c>
      <c r="E38" s="853"/>
      <c r="F38" s="864"/>
      <c r="G38" s="316"/>
      <c r="H38" s="317"/>
      <c r="I38" s="318"/>
      <c r="J38" s="318"/>
      <c r="K38" s="354"/>
      <c r="L38" s="841"/>
      <c r="M38" s="878"/>
      <c r="N38" s="881"/>
      <c r="O38" s="841"/>
      <c r="P38" s="884"/>
      <c r="Q38" s="112"/>
    </row>
    <row r="39" spans="1:17" s="3" customFormat="1" hidden="1" x14ac:dyDescent="0.25">
      <c r="A39" s="850"/>
      <c r="B39" s="853"/>
      <c r="C39" s="839"/>
      <c r="D39" s="839"/>
      <c r="E39" s="853"/>
      <c r="F39" s="864"/>
      <c r="G39" s="316"/>
      <c r="H39" s="319"/>
      <c r="I39" s="318"/>
      <c r="J39" s="318"/>
      <c r="K39" s="354"/>
      <c r="L39" s="841"/>
      <c r="M39" s="878"/>
      <c r="N39" s="881"/>
      <c r="O39" s="841"/>
      <c r="P39" s="884"/>
      <c r="Q39" s="112"/>
    </row>
    <row r="40" spans="1:17" hidden="1" x14ac:dyDescent="0.25">
      <c r="A40" s="850"/>
      <c r="B40" s="853"/>
      <c r="C40" s="839"/>
      <c r="D40" s="839"/>
      <c r="E40" s="853"/>
      <c r="F40" s="864"/>
      <c r="G40" s="316"/>
      <c r="H40" s="319"/>
      <c r="I40" s="318"/>
      <c r="J40" s="318"/>
      <c r="K40" s="354"/>
      <c r="L40" s="841"/>
      <c r="M40" s="878"/>
      <c r="N40" s="881"/>
      <c r="O40" s="841"/>
      <c r="P40" s="884"/>
      <c r="Q40" s="112"/>
    </row>
    <row r="41" spans="1:17" hidden="1" x14ac:dyDescent="0.25">
      <c r="A41" s="850"/>
      <c r="B41" s="853"/>
      <c r="C41" s="839"/>
      <c r="D41" s="839"/>
      <c r="E41" s="853"/>
      <c r="F41" s="864"/>
      <c r="G41" s="316"/>
      <c r="H41" s="319"/>
      <c r="I41" s="318"/>
      <c r="J41" s="318"/>
      <c r="K41" s="354"/>
      <c r="L41" s="841"/>
      <c r="M41" s="878"/>
      <c r="N41" s="881"/>
      <c r="O41" s="841"/>
      <c r="P41" s="884"/>
      <c r="Q41" s="112"/>
    </row>
    <row r="42" spans="1:17" hidden="1" x14ac:dyDescent="0.25">
      <c r="A42" s="850"/>
      <c r="B42" s="853"/>
      <c r="C42" s="839"/>
      <c r="D42" s="839"/>
      <c r="E42" s="853"/>
      <c r="F42" s="864"/>
      <c r="G42" s="316"/>
      <c r="H42" s="319"/>
      <c r="I42" s="318"/>
      <c r="J42" s="318"/>
      <c r="K42" s="354"/>
      <c r="L42" s="841"/>
      <c r="M42" s="878"/>
      <c r="N42" s="881"/>
      <c r="O42" s="841"/>
      <c r="P42" s="884"/>
      <c r="Q42" s="112"/>
    </row>
    <row r="43" spans="1:17" ht="14.45" hidden="1" customHeight="1" x14ac:dyDescent="0.25">
      <c r="A43" s="850"/>
      <c r="B43" s="853"/>
      <c r="C43" s="839">
        <f>'2.Identificacion_Riesgos'!G17</f>
        <v>0</v>
      </c>
      <c r="D43" s="839">
        <f>'3.Controles'!G18</f>
        <v>0</v>
      </c>
      <c r="E43" s="853"/>
      <c r="F43" s="841"/>
      <c r="G43" s="104"/>
      <c r="H43" s="341"/>
      <c r="I43" s="77"/>
      <c r="J43" s="77"/>
      <c r="K43" s="398"/>
      <c r="L43" s="841"/>
      <c r="M43" s="878"/>
      <c r="N43" s="881"/>
      <c r="O43" s="841"/>
      <c r="P43" s="884"/>
      <c r="Q43" s="112"/>
    </row>
    <row r="44" spans="1:17" hidden="1" x14ac:dyDescent="0.25">
      <c r="A44" s="850"/>
      <c r="B44" s="853"/>
      <c r="C44" s="839"/>
      <c r="D44" s="839"/>
      <c r="E44" s="853"/>
      <c r="F44" s="841"/>
      <c r="G44" s="104"/>
      <c r="H44" s="341"/>
      <c r="I44" s="77"/>
      <c r="J44" s="77"/>
      <c r="K44" s="398"/>
      <c r="L44" s="841"/>
      <c r="M44" s="878"/>
      <c r="N44" s="881"/>
      <c r="O44" s="841"/>
      <c r="P44" s="884"/>
      <c r="Q44" s="112"/>
    </row>
    <row r="45" spans="1:17" hidden="1" x14ac:dyDescent="0.25">
      <c r="A45" s="850"/>
      <c r="B45" s="853"/>
      <c r="C45" s="839"/>
      <c r="D45" s="839"/>
      <c r="E45" s="853"/>
      <c r="F45" s="841"/>
      <c r="G45" s="104"/>
      <c r="H45" s="341"/>
      <c r="I45" s="77"/>
      <c r="J45" s="77"/>
      <c r="K45" s="398"/>
      <c r="L45" s="841"/>
      <c r="M45" s="878"/>
      <c r="N45" s="881"/>
      <c r="O45" s="841"/>
      <c r="P45" s="884"/>
      <c r="Q45" s="112"/>
    </row>
    <row r="46" spans="1:17" hidden="1" x14ac:dyDescent="0.25">
      <c r="A46" s="850"/>
      <c r="B46" s="853"/>
      <c r="C46" s="839"/>
      <c r="D46" s="839"/>
      <c r="E46" s="853"/>
      <c r="F46" s="841"/>
      <c r="G46" s="104"/>
      <c r="H46" s="341"/>
      <c r="I46" s="77"/>
      <c r="J46" s="108"/>
      <c r="K46" s="398"/>
      <c r="L46" s="841"/>
      <c r="M46" s="878"/>
      <c r="N46" s="881"/>
      <c r="O46" s="841"/>
      <c r="P46" s="884"/>
      <c r="Q46" s="112"/>
    </row>
    <row r="47" spans="1:17" hidden="1" x14ac:dyDescent="0.25">
      <c r="A47" s="850"/>
      <c r="B47" s="853"/>
      <c r="C47" s="839">
        <f>'2.Identificacion_Riesgos'!G18</f>
        <v>0</v>
      </c>
      <c r="D47" s="839">
        <f>'3.Controles'!G19</f>
        <v>0</v>
      </c>
      <c r="E47" s="853"/>
      <c r="F47" s="841"/>
      <c r="G47" s="104"/>
      <c r="H47" s="341"/>
      <c r="I47" s="77"/>
      <c r="J47" s="77"/>
      <c r="K47" s="398"/>
      <c r="L47" s="841"/>
      <c r="M47" s="878"/>
      <c r="N47" s="881"/>
      <c r="O47" s="841"/>
      <c r="P47" s="884"/>
      <c r="Q47" s="112"/>
    </row>
    <row r="48" spans="1:17" hidden="1" x14ac:dyDescent="0.25">
      <c r="A48" s="850"/>
      <c r="B48" s="853"/>
      <c r="C48" s="839"/>
      <c r="D48" s="839"/>
      <c r="E48" s="853"/>
      <c r="F48" s="841"/>
      <c r="G48" s="104"/>
      <c r="H48" s="341"/>
      <c r="I48" s="77"/>
      <c r="J48" s="77"/>
      <c r="K48" s="398"/>
      <c r="L48" s="841"/>
      <c r="M48" s="878"/>
      <c r="N48" s="881"/>
      <c r="O48" s="841"/>
      <c r="P48" s="884"/>
      <c r="Q48" s="112"/>
    </row>
    <row r="49" spans="1:17" hidden="1" x14ac:dyDescent="0.25">
      <c r="A49" s="850"/>
      <c r="B49" s="853"/>
      <c r="C49" s="839"/>
      <c r="D49" s="839"/>
      <c r="E49" s="853"/>
      <c r="F49" s="841"/>
      <c r="G49" s="104"/>
      <c r="H49" s="341"/>
      <c r="I49" s="77"/>
      <c r="J49" s="77"/>
      <c r="K49" s="398"/>
      <c r="L49" s="841"/>
      <c r="M49" s="878"/>
      <c r="N49" s="881"/>
      <c r="O49" s="841"/>
      <c r="P49" s="884"/>
      <c r="Q49" s="112"/>
    </row>
    <row r="50" spans="1:17" hidden="1" x14ac:dyDescent="0.25">
      <c r="A50" s="850"/>
      <c r="B50" s="853"/>
      <c r="C50" s="839"/>
      <c r="D50" s="839"/>
      <c r="E50" s="853"/>
      <c r="F50" s="841"/>
      <c r="G50" s="104"/>
      <c r="H50" s="341"/>
      <c r="I50" s="77"/>
      <c r="J50" s="108"/>
      <c r="K50" s="398"/>
      <c r="L50" s="841"/>
      <c r="M50" s="878"/>
      <c r="N50" s="881"/>
      <c r="O50" s="841"/>
      <c r="P50" s="884"/>
      <c r="Q50" s="112"/>
    </row>
    <row r="51" spans="1:17" hidden="1" x14ac:dyDescent="0.25">
      <c r="A51" s="850"/>
      <c r="B51" s="853"/>
      <c r="C51" s="839">
        <f>'2.Identificacion_Riesgos'!G19</f>
        <v>0</v>
      </c>
      <c r="D51" s="839">
        <f>'3.Controles'!G20</f>
        <v>0</v>
      </c>
      <c r="E51" s="853"/>
      <c r="F51" s="841"/>
      <c r="G51" s="104"/>
      <c r="H51" s="341"/>
      <c r="I51" s="77"/>
      <c r="J51" s="108"/>
      <c r="K51" s="398"/>
      <c r="L51" s="841"/>
      <c r="M51" s="878"/>
      <c r="N51" s="881"/>
      <c r="O51" s="841"/>
      <c r="P51" s="884"/>
      <c r="Q51" s="112"/>
    </row>
    <row r="52" spans="1:17" hidden="1" x14ac:dyDescent="0.25">
      <c r="A52" s="850"/>
      <c r="B52" s="853"/>
      <c r="C52" s="839"/>
      <c r="D52" s="839"/>
      <c r="E52" s="853"/>
      <c r="F52" s="841"/>
      <c r="G52" s="104"/>
      <c r="H52" s="341"/>
      <c r="I52" s="77"/>
      <c r="J52" s="77"/>
      <c r="K52" s="398"/>
      <c r="L52" s="841"/>
      <c r="M52" s="878"/>
      <c r="N52" s="881"/>
      <c r="O52" s="841"/>
      <c r="P52" s="884"/>
      <c r="Q52" s="112"/>
    </row>
    <row r="53" spans="1:17" hidden="1" x14ac:dyDescent="0.25">
      <c r="A53" s="850"/>
      <c r="B53" s="853"/>
      <c r="C53" s="839"/>
      <c r="D53" s="839"/>
      <c r="E53" s="853"/>
      <c r="F53" s="841"/>
      <c r="G53" s="104"/>
      <c r="H53" s="341"/>
      <c r="I53" s="77"/>
      <c r="J53" s="77"/>
      <c r="K53" s="398"/>
      <c r="L53" s="841"/>
      <c r="M53" s="878"/>
      <c r="N53" s="881"/>
      <c r="O53" s="841"/>
      <c r="P53" s="884"/>
      <c r="Q53" s="112"/>
    </row>
    <row r="54" spans="1:17" ht="15.75" hidden="1" thickBot="1" x14ac:dyDescent="0.3">
      <c r="A54" s="860"/>
      <c r="B54" s="861"/>
      <c r="C54" s="865"/>
      <c r="D54" s="865"/>
      <c r="E54" s="861"/>
      <c r="F54" s="842"/>
      <c r="G54" s="361"/>
      <c r="H54" s="336"/>
      <c r="I54" s="362"/>
      <c r="J54" s="363"/>
      <c r="K54" s="400"/>
      <c r="L54" s="842"/>
      <c r="M54" s="879"/>
      <c r="N54" s="882"/>
      <c r="O54" s="842"/>
      <c r="P54" s="885"/>
      <c r="Q54" s="364"/>
    </row>
    <row r="55" spans="1:17" ht="65.45" customHeight="1" x14ac:dyDescent="0.25">
      <c r="A55" s="849" t="s">
        <v>143</v>
      </c>
      <c r="B55" s="852" t="str">
        <f>'2.Identificacion_Riesgos'!E20</f>
        <v>Perdida de la confidencialidad, integridad y disponibilidad de los activos de información de la entidad</v>
      </c>
      <c r="C55" s="871" t="str">
        <f>'2.Identificacion_Riesgos'!G20</f>
        <v>1. Falta de apropiación de la cultura de seguridad de la información y de las politicas por parte de funcionarios y contratistas de la entidad</v>
      </c>
      <c r="D55" s="871" t="str">
        <f>'3.Controles'!G23</f>
        <v>Implementación del programa de cultura de seguridad y privacidad de la información
Responsable: GIS
Cómo se hace el control: Realización de las jornadas de sensibilización en seguridad de la información.
Cuándo se hace: Semestral
Cómo se evidencia: charlas de sensibilización, tips de seguridad, encuestas de percepción.
Si no se hace qué ocurre: Puede aumentar la probabilidad de ocurrencia del riesgo.</v>
      </c>
      <c r="E55" s="855" t="str">
        <f>'2.Identificacion_Riesgos'!V20</f>
        <v>BAJO 16%</v>
      </c>
      <c r="F55" s="868" t="s">
        <v>690</v>
      </c>
      <c r="G55" s="384" t="s">
        <v>692</v>
      </c>
      <c r="H55" s="340">
        <v>0.5</v>
      </c>
      <c r="I55" s="367">
        <v>44230</v>
      </c>
      <c r="J55" s="367">
        <v>44256</v>
      </c>
      <c r="K55" s="348" t="s">
        <v>695</v>
      </c>
      <c r="L55" s="843" t="s">
        <v>649</v>
      </c>
      <c r="M55" s="833"/>
      <c r="N55" s="880" t="str">
        <f t="shared" ref="N55" si="0">IF(M55="SI","1. Describa el evento presentado 2. Genere una acción correctiva en isolucion 3. Realice nuevamente el proceso de analisis de riesgo"," ")</f>
        <v xml:space="preserve"> </v>
      </c>
      <c r="O55" s="843"/>
      <c r="P55" s="892"/>
      <c r="Q55" s="325"/>
    </row>
    <row r="56" spans="1:17" ht="69.95" customHeight="1" x14ac:dyDescent="0.25">
      <c r="A56" s="850"/>
      <c r="B56" s="853"/>
      <c r="C56" s="866"/>
      <c r="D56" s="866"/>
      <c r="E56" s="856"/>
      <c r="F56" s="869"/>
      <c r="G56" s="382" t="s">
        <v>693</v>
      </c>
      <c r="H56" s="377">
        <v>0.25</v>
      </c>
      <c r="I56" s="378">
        <v>44256</v>
      </c>
      <c r="J56" s="379">
        <v>44382</v>
      </c>
      <c r="K56" s="349" t="s">
        <v>696</v>
      </c>
      <c r="L56" s="844"/>
      <c r="M56" s="831"/>
      <c r="N56" s="881"/>
      <c r="O56" s="844"/>
      <c r="P56" s="893"/>
      <c r="Q56" s="326"/>
    </row>
    <row r="57" spans="1:17" ht="72" customHeight="1" x14ac:dyDescent="0.25">
      <c r="A57" s="850"/>
      <c r="B57" s="853"/>
      <c r="C57" s="866"/>
      <c r="D57" s="866"/>
      <c r="E57" s="856"/>
      <c r="F57" s="869"/>
      <c r="G57" s="382" t="s">
        <v>694</v>
      </c>
      <c r="H57" s="377">
        <v>0.25</v>
      </c>
      <c r="I57" s="379">
        <v>44378</v>
      </c>
      <c r="J57" s="380">
        <v>44530</v>
      </c>
      <c r="K57" s="349" t="s">
        <v>697</v>
      </c>
      <c r="L57" s="844"/>
      <c r="M57" s="831"/>
      <c r="N57" s="881"/>
      <c r="O57" s="844"/>
      <c r="P57" s="893"/>
      <c r="Q57" s="326"/>
    </row>
    <row r="58" spans="1:17" hidden="1" x14ac:dyDescent="0.25">
      <c r="A58" s="850"/>
      <c r="B58" s="853"/>
      <c r="C58" s="867"/>
      <c r="D58" s="867"/>
      <c r="E58" s="856"/>
      <c r="F58" s="870"/>
      <c r="G58" s="383"/>
      <c r="H58" s="317"/>
      <c r="I58" s="381"/>
      <c r="J58" s="146"/>
      <c r="K58" s="349"/>
      <c r="L58" s="844"/>
      <c r="M58" s="831"/>
      <c r="N58" s="881"/>
      <c r="O58" s="844"/>
      <c r="P58" s="894"/>
      <c r="Q58" s="326"/>
    </row>
    <row r="59" spans="1:17" ht="70.5" customHeight="1" x14ac:dyDescent="0.25">
      <c r="A59" s="850"/>
      <c r="B59" s="853"/>
      <c r="C59" s="865" t="str">
        <f>'2.Identificacion_Riesgos'!G21</f>
        <v>2. Gestión inadecuada de los activos de información.</v>
      </c>
      <c r="D59" s="865" t="str">
        <f>'3.Controles'!G24</f>
        <v>Implementación de la Politica de buen uso de los activos de información
Responsable: GIS
Cómo se hace el control: implementación de la politica de buen uso de los activos de información.
Cuándo se hace: Anual
Cómo se evidencia: con indices bajos de materialización de incidentes de seguridad por perdida de confidencialidad, integridad y disponibilidad de los activos de información.
Si no se hace qué ocurre: Puede aumentar la probabilidad de ocurrencia del riesgo.</v>
      </c>
      <c r="E59" s="853"/>
      <c r="F59" s="842" t="s">
        <v>700</v>
      </c>
      <c r="G59" s="104" t="s">
        <v>701</v>
      </c>
      <c r="H59" s="341">
        <v>0.5</v>
      </c>
      <c r="I59" s="359">
        <v>44230</v>
      </c>
      <c r="J59" s="359">
        <v>44377</v>
      </c>
      <c r="K59" s="349" t="s">
        <v>695</v>
      </c>
      <c r="L59" s="844"/>
      <c r="M59" s="831"/>
      <c r="N59" s="881"/>
      <c r="O59" s="844"/>
      <c r="P59" s="885"/>
      <c r="Q59" s="112"/>
    </row>
    <row r="60" spans="1:17" ht="72.599999999999994" customHeight="1" x14ac:dyDescent="0.25">
      <c r="A60" s="850"/>
      <c r="B60" s="853"/>
      <c r="C60" s="866"/>
      <c r="D60" s="866"/>
      <c r="E60" s="853"/>
      <c r="F60" s="844"/>
      <c r="G60" s="104" t="s">
        <v>702</v>
      </c>
      <c r="H60" s="377">
        <v>0.5</v>
      </c>
      <c r="I60" s="359">
        <v>44378</v>
      </c>
      <c r="J60" s="379">
        <v>44560</v>
      </c>
      <c r="K60" s="349" t="s">
        <v>703</v>
      </c>
      <c r="L60" s="844"/>
      <c r="M60" s="831"/>
      <c r="N60" s="881"/>
      <c r="O60" s="844"/>
      <c r="P60" s="893"/>
      <c r="Q60" s="112"/>
    </row>
    <row r="61" spans="1:17" hidden="1" x14ac:dyDescent="0.25">
      <c r="A61" s="850"/>
      <c r="B61" s="853"/>
      <c r="C61" s="866"/>
      <c r="D61" s="866"/>
      <c r="E61" s="853"/>
      <c r="F61" s="844"/>
      <c r="G61" s="104"/>
      <c r="H61" s="377"/>
      <c r="I61" s="379"/>
      <c r="J61" s="380"/>
      <c r="K61" s="349"/>
      <c r="L61" s="844"/>
      <c r="M61" s="831"/>
      <c r="N61" s="881"/>
      <c r="O61" s="844"/>
      <c r="P61" s="893"/>
      <c r="Q61" s="112"/>
    </row>
    <row r="62" spans="1:17" ht="39.75" hidden="1" customHeight="1" x14ac:dyDescent="0.25">
      <c r="A62" s="850"/>
      <c r="B62" s="853"/>
      <c r="C62" s="867"/>
      <c r="D62" s="867"/>
      <c r="E62" s="853"/>
      <c r="F62" s="873"/>
      <c r="G62" s="361"/>
      <c r="H62" s="336"/>
      <c r="I62" s="362"/>
      <c r="J62" s="363"/>
      <c r="K62" s="400"/>
      <c r="L62" s="844"/>
      <c r="M62" s="831"/>
      <c r="N62" s="881"/>
      <c r="O62" s="844"/>
      <c r="P62" s="894"/>
      <c r="Q62" s="112"/>
    </row>
    <row r="63" spans="1:17" ht="60" x14ac:dyDescent="0.25">
      <c r="A63" s="850"/>
      <c r="B63" s="853"/>
      <c r="C63" s="865" t="str">
        <f>'2.Identificacion_Riesgos'!G22</f>
        <v>3. Falta de mecanismos para evitar el borrado, ocultamiento y desaparición de información de los sistemas de información oficiales de la Entidad.</v>
      </c>
      <c r="D63" s="865" t="str">
        <f>'3.Controles'!G25</f>
        <v>Realización, verificación y restauración de las Copias de Seguridad de los servidores TIC
Responsable: GIS
Cómo se hace el control: Realización, verificación de copias de seguridad de los servidores TIC 
Cuándo se hace: Diario
Cómo se evidencia: Seguimiento del cumplimiento del instructivo de copias de seguridad.
Si no se hace qué ocurre: Puede aumentar la probabilidad de ocurrencia del riesgo.</v>
      </c>
      <c r="E63" s="853"/>
      <c r="F63" s="842" t="s">
        <v>704</v>
      </c>
      <c r="G63" s="385" t="s">
        <v>671</v>
      </c>
      <c r="H63" s="341">
        <v>0.25</v>
      </c>
      <c r="I63" s="379">
        <v>44230</v>
      </c>
      <c r="J63" s="379">
        <v>44286</v>
      </c>
      <c r="K63" s="401" t="s">
        <v>676</v>
      </c>
      <c r="L63" s="844"/>
      <c r="M63" s="831"/>
      <c r="N63" s="881"/>
      <c r="O63" s="844"/>
      <c r="P63" s="885"/>
      <c r="Q63" s="112"/>
    </row>
    <row r="64" spans="1:17" ht="60" x14ac:dyDescent="0.25">
      <c r="A64" s="850"/>
      <c r="B64" s="853"/>
      <c r="C64" s="866"/>
      <c r="D64" s="866"/>
      <c r="E64" s="853"/>
      <c r="F64" s="844"/>
      <c r="G64" s="385" t="s">
        <v>672</v>
      </c>
      <c r="H64" s="341">
        <v>0.25</v>
      </c>
      <c r="I64" s="379">
        <v>44287</v>
      </c>
      <c r="J64" s="379">
        <v>44377</v>
      </c>
      <c r="K64" s="401" t="s">
        <v>676</v>
      </c>
      <c r="L64" s="844"/>
      <c r="M64" s="831"/>
      <c r="N64" s="881"/>
      <c r="O64" s="844"/>
      <c r="P64" s="893"/>
      <c r="Q64" s="112"/>
    </row>
    <row r="65" spans="1:17" ht="60" x14ac:dyDescent="0.25">
      <c r="A65" s="850"/>
      <c r="B65" s="853"/>
      <c r="C65" s="866"/>
      <c r="D65" s="866"/>
      <c r="E65" s="853"/>
      <c r="F65" s="844"/>
      <c r="G65" s="385" t="s">
        <v>673</v>
      </c>
      <c r="H65" s="341">
        <v>0.25</v>
      </c>
      <c r="I65" s="379">
        <v>44378</v>
      </c>
      <c r="J65" s="379">
        <v>44469</v>
      </c>
      <c r="K65" s="401" t="s">
        <v>676</v>
      </c>
      <c r="L65" s="844"/>
      <c r="M65" s="831"/>
      <c r="N65" s="881"/>
      <c r="O65" s="844"/>
      <c r="P65" s="893"/>
      <c r="Q65" s="112"/>
    </row>
    <row r="66" spans="1:17" ht="60.75" thickBot="1" x14ac:dyDescent="0.3">
      <c r="A66" s="850"/>
      <c r="B66" s="853"/>
      <c r="C66" s="867"/>
      <c r="D66" s="867"/>
      <c r="E66" s="853"/>
      <c r="F66" s="873"/>
      <c r="G66" s="385" t="s">
        <v>674</v>
      </c>
      <c r="H66" s="341">
        <v>0.25</v>
      </c>
      <c r="I66" s="380">
        <v>44470</v>
      </c>
      <c r="J66" s="380">
        <v>44530</v>
      </c>
      <c r="K66" s="401" t="s">
        <v>676</v>
      </c>
      <c r="L66" s="844"/>
      <c r="M66" s="831"/>
      <c r="N66" s="881"/>
      <c r="O66" s="844"/>
      <c r="P66" s="894"/>
      <c r="Q66" s="112"/>
    </row>
    <row r="67" spans="1:17" hidden="1" x14ac:dyDescent="0.25">
      <c r="A67" s="850"/>
      <c r="B67" s="853"/>
      <c r="C67" s="865">
        <f>'2.Identificacion_Riesgos'!G23</f>
        <v>0</v>
      </c>
      <c r="D67" s="865">
        <f>'3.Controles'!G26</f>
        <v>0</v>
      </c>
      <c r="E67" s="853"/>
      <c r="F67" s="842"/>
      <c r="G67" s="104"/>
      <c r="H67" s="341"/>
      <c r="I67" s="77"/>
      <c r="J67" s="77"/>
      <c r="K67" s="398"/>
      <c r="L67" s="844"/>
      <c r="M67" s="831"/>
      <c r="N67" s="881"/>
      <c r="O67" s="844"/>
      <c r="P67" s="885"/>
      <c r="Q67" s="112"/>
    </row>
    <row r="68" spans="1:17" hidden="1" x14ac:dyDescent="0.25">
      <c r="A68" s="850"/>
      <c r="B68" s="853"/>
      <c r="C68" s="866"/>
      <c r="D68" s="866"/>
      <c r="E68" s="853"/>
      <c r="F68" s="844"/>
      <c r="G68" s="104"/>
      <c r="H68" s="341"/>
      <c r="I68" s="77"/>
      <c r="J68" s="77"/>
      <c r="K68" s="398"/>
      <c r="L68" s="844"/>
      <c r="M68" s="831"/>
      <c r="N68" s="881"/>
      <c r="O68" s="844"/>
      <c r="P68" s="893"/>
      <c r="Q68" s="112"/>
    </row>
    <row r="69" spans="1:17" hidden="1" x14ac:dyDescent="0.25">
      <c r="A69" s="850"/>
      <c r="B69" s="853"/>
      <c r="C69" s="866"/>
      <c r="D69" s="866"/>
      <c r="E69" s="853"/>
      <c r="F69" s="844"/>
      <c r="G69" s="104"/>
      <c r="H69" s="341"/>
      <c r="I69" s="77"/>
      <c r="J69" s="77"/>
      <c r="K69" s="398"/>
      <c r="L69" s="844"/>
      <c r="M69" s="831"/>
      <c r="N69" s="881"/>
      <c r="O69" s="844"/>
      <c r="P69" s="893"/>
      <c r="Q69" s="112"/>
    </row>
    <row r="70" spans="1:17" hidden="1" x14ac:dyDescent="0.25">
      <c r="A70" s="850"/>
      <c r="B70" s="853"/>
      <c r="C70" s="867"/>
      <c r="D70" s="867"/>
      <c r="E70" s="853"/>
      <c r="F70" s="873"/>
      <c r="G70" s="104"/>
      <c r="H70" s="341"/>
      <c r="I70" s="77"/>
      <c r="J70" s="108"/>
      <c r="K70" s="398"/>
      <c r="L70" s="844"/>
      <c r="M70" s="831"/>
      <c r="N70" s="881"/>
      <c r="O70" s="844"/>
      <c r="P70" s="894"/>
      <c r="Q70" s="112"/>
    </row>
    <row r="71" spans="1:17" hidden="1" x14ac:dyDescent="0.25">
      <c r="A71" s="850"/>
      <c r="B71" s="853"/>
      <c r="C71" s="865">
        <f>'2.Identificacion_Riesgos'!G24</f>
        <v>0</v>
      </c>
      <c r="D71" s="865">
        <f>'3.Controles'!G27</f>
        <v>0</v>
      </c>
      <c r="E71" s="853"/>
      <c r="F71" s="842"/>
      <c r="G71" s="104"/>
      <c r="H71" s="341"/>
      <c r="I71" s="77"/>
      <c r="J71" s="77"/>
      <c r="K71" s="398"/>
      <c r="L71" s="844"/>
      <c r="M71" s="831"/>
      <c r="N71" s="881"/>
      <c r="O71" s="844"/>
      <c r="P71" s="885"/>
      <c r="Q71" s="112"/>
    </row>
    <row r="72" spans="1:17" hidden="1" x14ac:dyDescent="0.25">
      <c r="A72" s="850"/>
      <c r="B72" s="853"/>
      <c r="C72" s="866"/>
      <c r="D72" s="866"/>
      <c r="E72" s="853"/>
      <c r="F72" s="844"/>
      <c r="G72" s="104"/>
      <c r="H72" s="341"/>
      <c r="I72" s="77"/>
      <c r="J72" s="77"/>
      <c r="K72" s="398"/>
      <c r="L72" s="844"/>
      <c r="M72" s="831"/>
      <c r="N72" s="881"/>
      <c r="O72" s="844"/>
      <c r="P72" s="893"/>
      <c r="Q72" s="112"/>
    </row>
    <row r="73" spans="1:17" hidden="1" x14ac:dyDescent="0.25">
      <c r="A73" s="850"/>
      <c r="B73" s="853"/>
      <c r="C73" s="866"/>
      <c r="D73" s="866"/>
      <c r="E73" s="853"/>
      <c r="F73" s="844"/>
      <c r="G73" s="104"/>
      <c r="H73" s="341"/>
      <c r="I73" s="77"/>
      <c r="J73" s="77"/>
      <c r="K73" s="398"/>
      <c r="L73" s="844"/>
      <c r="M73" s="831"/>
      <c r="N73" s="881"/>
      <c r="O73" s="844"/>
      <c r="P73" s="893"/>
      <c r="Q73" s="112"/>
    </row>
    <row r="74" spans="1:17" ht="15.75" hidden="1" thickBot="1" x14ac:dyDescent="0.3">
      <c r="A74" s="851"/>
      <c r="B74" s="854"/>
      <c r="C74" s="872"/>
      <c r="D74" s="872"/>
      <c r="E74" s="854"/>
      <c r="F74" s="844"/>
      <c r="G74" s="361"/>
      <c r="H74" s="336"/>
      <c r="I74" s="362"/>
      <c r="J74" s="363"/>
      <c r="K74" s="400"/>
      <c r="L74" s="845"/>
      <c r="M74" s="832"/>
      <c r="N74" s="890"/>
      <c r="O74" s="845"/>
      <c r="P74" s="895"/>
      <c r="Q74" s="113"/>
    </row>
    <row r="75" spans="1:17" ht="55.5" customHeight="1" x14ac:dyDescent="0.25">
      <c r="A75" s="849" t="s">
        <v>144</v>
      </c>
      <c r="B75" s="852" t="str">
        <f>'2.Identificacion_Riesgos'!E25</f>
        <v>Insatisfacción de usuarios de servicios tecnologicos por la no atención oportuna de requerimientos</v>
      </c>
      <c r="C75" s="865" t="str">
        <f>'2.Identificacion_Riesgos'!G25</f>
        <v>1. Falta de apropiación del procedimiento de soporte tecnico y manual de la herramienta de la mesa de servicios</v>
      </c>
      <c r="D75" s="865" t="str">
        <f>'3.Controles'!G30</f>
        <v>Ejecución del procedimiento de Soporte Técnico
Responsable: GIS
Cómo se hace el control: Ejecución de procedimiento de soporte técnico.
Cuándo se hace: Diario
Cómo se evidencia: Resultado de Indicadores 
IND-TIC-03 Oportunidad en la atención de requerimientos
IND-TIC-02 Eficacia en la solución de requerimientos
IND-TIC-04 Nivel de satisfacción del usuario con el servicio de gestión de Tic
Si no se hace qué ocurre: Puede aumentar la probabilidad de ocurrencia del riesgo.</v>
      </c>
      <c r="E75" s="855" t="str">
        <f>'2.Identificacion_Riesgos'!V25</f>
        <v>MODERADO 32%</v>
      </c>
      <c r="F75" s="863" t="s">
        <v>708</v>
      </c>
      <c r="G75" s="385" t="s">
        <v>671</v>
      </c>
      <c r="H75" s="341">
        <v>0.25</v>
      </c>
      <c r="I75" s="379">
        <v>44230</v>
      </c>
      <c r="J75" s="379">
        <v>44286</v>
      </c>
      <c r="K75" s="360" t="s">
        <v>681</v>
      </c>
      <c r="L75" s="843" t="s">
        <v>649</v>
      </c>
      <c r="M75" s="833"/>
      <c r="N75" s="880" t="str">
        <f t="shared" ref="N75" si="1">IF(M75="SI","1. Describa el evento presentado 2. Genere una acción correctiva en isolucion 3. Realice nuevamente el proceso de analisis de riesgo"," ")</f>
        <v xml:space="preserve"> </v>
      </c>
      <c r="O75" s="843"/>
      <c r="P75" s="892"/>
      <c r="Q75" s="102"/>
    </row>
    <row r="76" spans="1:17" ht="56.45" customHeight="1" x14ac:dyDescent="0.25">
      <c r="A76" s="850"/>
      <c r="B76" s="853"/>
      <c r="C76" s="866"/>
      <c r="D76" s="866"/>
      <c r="E76" s="856"/>
      <c r="F76" s="863"/>
      <c r="G76" s="385" t="s">
        <v>672</v>
      </c>
      <c r="H76" s="341">
        <v>0.25</v>
      </c>
      <c r="I76" s="379">
        <v>44287</v>
      </c>
      <c r="J76" s="379">
        <v>44377</v>
      </c>
      <c r="K76" s="360" t="s">
        <v>681</v>
      </c>
      <c r="L76" s="844"/>
      <c r="M76" s="831"/>
      <c r="N76" s="881"/>
      <c r="O76" s="844"/>
      <c r="P76" s="893"/>
      <c r="Q76" s="103"/>
    </row>
    <row r="77" spans="1:17" ht="98.45" customHeight="1" x14ac:dyDescent="0.25">
      <c r="A77" s="850"/>
      <c r="B77" s="853"/>
      <c r="C77" s="866"/>
      <c r="D77" s="866"/>
      <c r="E77" s="856"/>
      <c r="F77" s="863"/>
      <c r="G77" s="385" t="s">
        <v>673</v>
      </c>
      <c r="H77" s="341">
        <v>0.25</v>
      </c>
      <c r="I77" s="379">
        <v>44378</v>
      </c>
      <c r="J77" s="379">
        <v>44469</v>
      </c>
      <c r="K77" s="360" t="s">
        <v>681</v>
      </c>
      <c r="L77" s="844"/>
      <c r="M77" s="831"/>
      <c r="N77" s="881"/>
      <c r="O77" s="844"/>
      <c r="P77" s="893"/>
      <c r="Q77" s="103"/>
    </row>
    <row r="78" spans="1:17" ht="50.25" customHeight="1" thickBot="1" x14ac:dyDescent="0.3">
      <c r="A78" s="850"/>
      <c r="B78" s="853"/>
      <c r="C78" s="867"/>
      <c r="D78" s="867"/>
      <c r="E78" s="856"/>
      <c r="F78" s="863"/>
      <c r="G78" s="385" t="s">
        <v>674</v>
      </c>
      <c r="H78" s="341">
        <v>0.25</v>
      </c>
      <c r="I78" s="380">
        <v>44470</v>
      </c>
      <c r="J78" s="380">
        <v>44165</v>
      </c>
      <c r="K78" s="360" t="s">
        <v>681</v>
      </c>
      <c r="L78" s="844"/>
      <c r="M78" s="831"/>
      <c r="N78" s="881"/>
      <c r="O78" s="844"/>
      <c r="P78" s="894"/>
      <c r="Q78" s="103"/>
    </row>
    <row r="79" spans="1:17" hidden="1" x14ac:dyDescent="0.25">
      <c r="A79" s="850"/>
      <c r="B79" s="853"/>
      <c r="C79" s="865">
        <f>'2.Identificacion_Riesgos'!G29</f>
        <v>0</v>
      </c>
      <c r="D79" s="865">
        <f>'3.Controles'!G34</f>
        <v>0</v>
      </c>
      <c r="E79" s="853"/>
      <c r="L79" s="844"/>
      <c r="M79" s="831"/>
      <c r="N79" s="881"/>
      <c r="O79" s="844"/>
      <c r="P79" s="885"/>
      <c r="Q79" s="112"/>
    </row>
    <row r="80" spans="1:17" hidden="1" x14ac:dyDescent="0.25">
      <c r="A80" s="850"/>
      <c r="B80" s="853"/>
      <c r="C80" s="866"/>
      <c r="D80" s="866"/>
      <c r="E80" s="853"/>
      <c r="L80" s="844"/>
      <c r="M80" s="831"/>
      <c r="N80" s="881"/>
      <c r="O80" s="844"/>
      <c r="P80" s="893"/>
      <c r="Q80" s="112"/>
    </row>
    <row r="81" spans="1:17" hidden="1" x14ac:dyDescent="0.25">
      <c r="A81" s="850"/>
      <c r="B81" s="853"/>
      <c r="C81" s="866"/>
      <c r="D81" s="866"/>
      <c r="E81" s="853"/>
      <c r="L81" s="844"/>
      <c r="M81" s="831"/>
      <c r="N81" s="881"/>
      <c r="O81" s="844"/>
      <c r="P81" s="893"/>
      <c r="Q81" s="112"/>
    </row>
    <row r="82" spans="1:17" hidden="1" x14ac:dyDescent="0.25">
      <c r="A82" s="850"/>
      <c r="B82" s="853"/>
      <c r="C82" s="867"/>
      <c r="D82" s="867"/>
      <c r="E82" s="853"/>
      <c r="L82" s="844"/>
      <c r="M82" s="831"/>
      <c r="N82" s="881"/>
      <c r="O82" s="844"/>
      <c r="P82" s="894"/>
      <c r="Q82" s="112"/>
    </row>
    <row r="83" spans="1:17" hidden="1" x14ac:dyDescent="0.25">
      <c r="A83" s="850"/>
      <c r="B83" s="853"/>
      <c r="C83" s="865">
        <f>'2.Identificacion_Riesgos'!G27</f>
        <v>0</v>
      </c>
      <c r="D83" s="865">
        <f>'3.Controles'!G32</f>
        <v>0</v>
      </c>
      <c r="E83" s="853"/>
      <c r="F83" s="842"/>
      <c r="G83" s="104"/>
      <c r="H83" s="79"/>
      <c r="I83" s="77"/>
      <c r="J83" s="77"/>
      <c r="K83" s="398"/>
      <c r="L83" s="844"/>
      <c r="M83" s="831"/>
      <c r="N83" s="881"/>
      <c r="O83" s="844"/>
      <c r="P83" s="885"/>
      <c r="Q83" s="112"/>
    </row>
    <row r="84" spans="1:17" hidden="1" x14ac:dyDescent="0.25">
      <c r="A84" s="850"/>
      <c r="B84" s="853"/>
      <c r="C84" s="866"/>
      <c r="D84" s="866"/>
      <c r="E84" s="853"/>
      <c r="F84" s="844"/>
      <c r="G84" s="104"/>
      <c r="H84" s="79"/>
      <c r="I84" s="77"/>
      <c r="J84" s="77"/>
      <c r="K84" s="398"/>
      <c r="L84" s="844"/>
      <c r="M84" s="831"/>
      <c r="N84" s="881"/>
      <c r="O84" s="844"/>
      <c r="P84" s="893"/>
      <c r="Q84" s="112"/>
    </row>
    <row r="85" spans="1:17" hidden="1" x14ac:dyDescent="0.25">
      <c r="A85" s="850"/>
      <c r="B85" s="853"/>
      <c r="C85" s="866"/>
      <c r="D85" s="866"/>
      <c r="E85" s="853"/>
      <c r="F85" s="844"/>
      <c r="G85" s="104"/>
      <c r="H85" s="79"/>
      <c r="I85" s="77"/>
      <c r="J85" s="77"/>
      <c r="K85" s="398"/>
      <c r="L85" s="844"/>
      <c r="M85" s="831"/>
      <c r="N85" s="881"/>
      <c r="O85" s="844"/>
      <c r="P85" s="893"/>
      <c r="Q85" s="112"/>
    </row>
    <row r="86" spans="1:17" hidden="1" x14ac:dyDescent="0.25">
      <c r="A86" s="850"/>
      <c r="B86" s="853"/>
      <c r="C86" s="867"/>
      <c r="D86" s="867"/>
      <c r="E86" s="853"/>
      <c r="F86" s="873"/>
      <c r="G86" s="104"/>
      <c r="H86" s="79"/>
      <c r="I86" s="77"/>
      <c r="J86" s="108"/>
      <c r="K86" s="398"/>
      <c r="L86" s="844"/>
      <c r="M86" s="831"/>
      <c r="N86" s="881"/>
      <c r="O86" s="844"/>
      <c r="P86" s="894"/>
      <c r="Q86" s="112"/>
    </row>
    <row r="87" spans="1:17" hidden="1" x14ac:dyDescent="0.25">
      <c r="A87" s="850"/>
      <c r="B87" s="853"/>
      <c r="C87" s="865">
        <f>'2.Identificacion_Riesgos'!G28</f>
        <v>0</v>
      </c>
      <c r="D87" s="865">
        <f>'3.Controles'!G33</f>
        <v>0</v>
      </c>
      <c r="E87" s="853"/>
      <c r="F87" s="842"/>
      <c r="G87" s="104"/>
      <c r="H87" s="79"/>
      <c r="I87" s="77"/>
      <c r="J87" s="77"/>
      <c r="K87" s="398"/>
      <c r="L87" s="844"/>
      <c r="M87" s="831"/>
      <c r="N87" s="881"/>
      <c r="O87" s="844"/>
      <c r="P87" s="885"/>
      <c r="Q87" s="112"/>
    </row>
    <row r="88" spans="1:17" hidden="1" x14ac:dyDescent="0.25">
      <c r="A88" s="850"/>
      <c r="B88" s="853"/>
      <c r="C88" s="866"/>
      <c r="D88" s="866"/>
      <c r="E88" s="853"/>
      <c r="F88" s="844"/>
      <c r="G88" s="104"/>
      <c r="H88" s="79"/>
      <c r="I88" s="77"/>
      <c r="J88" s="77"/>
      <c r="K88" s="398"/>
      <c r="L88" s="844"/>
      <c r="M88" s="831"/>
      <c r="N88" s="881"/>
      <c r="O88" s="844"/>
      <c r="P88" s="893"/>
      <c r="Q88" s="112"/>
    </row>
    <row r="89" spans="1:17" hidden="1" x14ac:dyDescent="0.25">
      <c r="A89" s="850"/>
      <c r="B89" s="853"/>
      <c r="C89" s="866"/>
      <c r="D89" s="866"/>
      <c r="E89" s="853"/>
      <c r="F89" s="844"/>
      <c r="G89" s="104"/>
      <c r="H89" s="79"/>
      <c r="I89" s="77"/>
      <c r="J89" s="77"/>
      <c r="K89" s="398"/>
      <c r="L89" s="844"/>
      <c r="M89" s="831"/>
      <c r="N89" s="881"/>
      <c r="O89" s="844"/>
      <c r="P89" s="893"/>
      <c r="Q89" s="112"/>
    </row>
    <row r="90" spans="1:17" hidden="1" x14ac:dyDescent="0.25">
      <c r="A90" s="850"/>
      <c r="B90" s="853"/>
      <c r="C90" s="867"/>
      <c r="D90" s="867"/>
      <c r="E90" s="853"/>
      <c r="F90" s="873"/>
      <c r="G90" s="104"/>
      <c r="H90" s="79"/>
      <c r="I90" s="77"/>
      <c r="J90" s="108"/>
      <c r="K90" s="398"/>
      <c r="L90" s="844"/>
      <c r="M90" s="831"/>
      <c r="N90" s="881"/>
      <c r="O90" s="844"/>
      <c r="P90" s="894"/>
      <c r="Q90" s="112"/>
    </row>
    <row r="91" spans="1:17" hidden="1" x14ac:dyDescent="0.25">
      <c r="A91" s="850"/>
      <c r="B91" s="853"/>
      <c r="C91" s="865">
        <f>'2.Identificacion_Riesgos'!G29</f>
        <v>0</v>
      </c>
      <c r="D91" s="865">
        <f>'3.Controles'!G34</f>
        <v>0</v>
      </c>
      <c r="E91" s="853"/>
      <c r="F91" s="842"/>
      <c r="G91" s="104"/>
      <c r="H91" s="79"/>
      <c r="I91" s="77"/>
      <c r="J91" s="77"/>
      <c r="K91" s="398"/>
      <c r="L91" s="844"/>
      <c r="M91" s="831"/>
      <c r="N91" s="881"/>
      <c r="O91" s="844"/>
      <c r="P91" s="885"/>
      <c r="Q91" s="112"/>
    </row>
    <row r="92" spans="1:17" hidden="1" x14ac:dyDescent="0.25">
      <c r="A92" s="850"/>
      <c r="B92" s="853"/>
      <c r="C92" s="866"/>
      <c r="D92" s="866"/>
      <c r="E92" s="853"/>
      <c r="F92" s="844"/>
      <c r="G92" s="104"/>
      <c r="H92" s="79"/>
      <c r="I92" s="77"/>
      <c r="J92" s="77"/>
      <c r="K92" s="398"/>
      <c r="L92" s="844"/>
      <c r="M92" s="831"/>
      <c r="N92" s="881"/>
      <c r="O92" s="844"/>
      <c r="P92" s="893"/>
      <c r="Q92" s="112"/>
    </row>
    <row r="93" spans="1:17" hidden="1" x14ac:dyDescent="0.25">
      <c r="A93" s="850"/>
      <c r="B93" s="853"/>
      <c r="C93" s="866"/>
      <c r="D93" s="866"/>
      <c r="E93" s="853"/>
      <c r="F93" s="844"/>
      <c r="G93" s="104"/>
      <c r="H93" s="79"/>
      <c r="I93" s="77"/>
      <c r="J93" s="77"/>
      <c r="K93" s="398"/>
      <c r="L93" s="844"/>
      <c r="M93" s="831"/>
      <c r="N93" s="881"/>
      <c r="O93" s="844"/>
      <c r="P93" s="893"/>
      <c r="Q93" s="112"/>
    </row>
    <row r="94" spans="1:17" ht="15.75" hidden="1" thickBot="1" x14ac:dyDescent="0.3">
      <c r="A94" s="860"/>
      <c r="B94" s="861"/>
      <c r="C94" s="866"/>
      <c r="D94" s="866"/>
      <c r="E94" s="861"/>
      <c r="F94" s="844"/>
      <c r="G94" s="361"/>
      <c r="H94" s="336"/>
      <c r="I94" s="362"/>
      <c r="J94" s="363"/>
      <c r="K94" s="400"/>
      <c r="L94" s="844"/>
      <c r="M94" s="831"/>
      <c r="N94" s="882"/>
      <c r="O94" s="844"/>
      <c r="P94" s="893"/>
      <c r="Q94" s="364"/>
    </row>
    <row r="95" spans="1:17" ht="43.35" customHeight="1" x14ac:dyDescent="0.25">
      <c r="A95" s="849" t="s">
        <v>146</v>
      </c>
      <c r="B95" s="852" t="str">
        <f>'2.Identificacion_Riesgos'!E30</f>
        <v>Perdida de confidencialidad, integridad y disponibilidad de los activos de información en beneficio propio o de terceros por  accesos indebidos o no autorizados de las bases de datos gestionadas por el GIS</v>
      </c>
      <c r="C95" s="858" t="str">
        <f>'2.Identificacion_Riesgos'!G30</f>
        <v>1. Falta de gestión en el control de accesos a las bases de datos.</v>
      </c>
      <c r="D95" s="858" t="str">
        <f>'3.Controles'!G37</f>
        <v>Revisión y depuración de usuarios en las bases de datos gestionadas por el GIS 
Responsable: GIS - DBA
Cómo se hace el control: Se ejecuta tarea automatizada de inactivación de usuarios.
Cuándo se hace: diario
Cómo se evidencia: Ejecución diario del scrip que inactiva los usuarios de mas de 60 dias sin loguearse en la Base de Datos.
Si no se hace qué ocurre: Puede aumentar la probabilidad de ocurrencia del riesgo.</v>
      </c>
      <c r="E95" s="855" t="str">
        <f>'2.Identificacion_Riesgos'!V30</f>
        <v>BAJO 20%</v>
      </c>
      <c r="F95" s="840" t="s">
        <v>677</v>
      </c>
      <c r="G95" s="368" t="s">
        <v>678</v>
      </c>
      <c r="H95" s="340">
        <v>0.2</v>
      </c>
      <c r="I95" s="389">
        <v>44230</v>
      </c>
      <c r="J95" s="389">
        <v>44286</v>
      </c>
      <c r="K95" s="368" t="s">
        <v>680</v>
      </c>
      <c r="L95" s="840" t="s">
        <v>649</v>
      </c>
      <c r="M95" s="877"/>
      <c r="N95" s="880" t="str">
        <f t="shared" ref="N95" si="2">IF(M95="SI","1. Describa el evento presentado 2. Genere una acción correctiva en isolucion 3. Realice nuevamente el proceso de analisis de riesgo"," ")</f>
        <v xml:space="preserve"> </v>
      </c>
      <c r="O95" s="840"/>
      <c r="P95" s="883"/>
      <c r="Q95" s="325"/>
    </row>
    <row r="96" spans="1:17" s="3" customFormat="1" ht="43.35" customHeight="1" x14ac:dyDescent="0.25">
      <c r="A96" s="850"/>
      <c r="B96" s="853"/>
      <c r="C96" s="839"/>
      <c r="D96" s="839"/>
      <c r="E96" s="856"/>
      <c r="F96" s="841"/>
      <c r="G96" s="360" t="s">
        <v>678</v>
      </c>
      <c r="H96" s="341">
        <v>0.2</v>
      </c>
      <c r="I96" s="379">
        <v>44287</v>
      </c>
      <c r="J96" s="379">
        <v>44346</v>
      </c>
      <c r="K96" s="360" t="s">
        <v>680</v>
      </c>
      <c r="L96" s="841"/>
      <c r="M96" s="878"/>
      <c r="N96" s="881"/>
      <c r="O96" s="841"/>
      <c r="P96" s="884"/>
      <c r="Q96" s="326"/>
    </row>
    <row r="97" spans="1:17" ht="43.35" customHeight="1" x14ac:dyDescent="0.25">
      <c r="A97" s="850"/>
      <c r="B97" s="853"/>
      <c r="C97" s="839"/>
      <c r="D97" s="839"/>
      <c r="E97" s="856"/>
      <c r="F97" s="841"/>
      <c r="G97" s="360" t="s">
        <v>678</v>
      </c>
      <c r="H97" s="341">
        <v>0.2</v>
      </c>
      <c r="I97" s="379">
        <v>44348</v>
      </c>
      <c r="J97" s="379">
        <v>44407</v>
      </c>
      <c r="K97" s="360" t="s">
        <v>680</v>
      </c>
      <c r="L97" s="841"/>
      <c r="M97" s="878"/>
      <c r="N97" s="881"/>
      <c r="O97" s="841"/>
      <c r="P97" s="884"/>
      <c r="Q97" s="326"/>
    </row>
    <row r="98" spans="1:17" ht="43.35" customHeight="1" x14ac:dyDescent="0.25">
      <c r="A98" s="850"/>
      <c r="B98" s="853"/>
      <c r="C98" s="839"/>
      <c r="D98" s="839"/>
      <c r="E98" s="856"/>
      <c r="F98" s="841"/>
      <c r="G98" s="360" t="s">
        <v>678</v>
      </c>
      <c r="H98" s="341">
        <v>0.2</v>
      </c>
      <c r="I98" s="380">
        <v>44409</v>
      </c>
      <c r="J98" s="380" t="s">
        <v>679</v>
      </c>
      <c r="K98" s="360" t="s">
        <v>680</v>
      </c>
      <c r="L98" s="841"/>
      <c r="M98" s="878"/>
      <c r="N98" s="881"/>
      <c r="O98" s="841"/>
      <c r="P98" s="884"/>
      <c r="Q98" s="326"/>
    </row>
    <row r="99" spans="1:17" s="3" customFormat="1" ht="43.35" customHeight="1" x14ac:dyDescent="0.25">
      <c r="A99" s="850"/>
      <c r="B99" s="853"/>
      <c r="C99" s="839"/>
      <c r="D99" s="839"/>
      <c r="E99" s="856"/>
      <c r="F99" s="841"/>
      <c r="G99" s="360" t="s">
        <v>678</v>
      </c>
      <c r="H99" s="341">
        <v>0.2</v>
      </c>
      <c r="I99" s="380">
        <v>44470</v>
      </c>
      <c r="J99" s="380">
        <v>44165</v>
      </c>
      <c r="K99" s="360" t="s">
        <v>680</v>
      </c>
      <c r="L99" s="841"/>
      <c r="M99" s="878"/>
      <c r="N99" s="881"/>
      <c r="O99" s="841"/>
      <c r="P99" s="884"/>
      <c r="Q99" s="326"/>
    </row>
    <row r="100" spans="1:17" ht="66.599999999999994" customHeight="1" x14ac:dyDescent="0.25">
      <c r="A100" s="850"/>
      <c r="B100" s="853"/>
      <c r="C100" s="839" t="str">
        <f>'2.Identificacion_Riesgos'!G31</f>
        <v>2. Desconocimiento de politicas, lineamientos, procedimientos e instructivos de seguridad de la información y de la normativa nacional vigente.</v>
      </c>
      <c r="D100" s="839" t="str">
        <f>'3.Controles'!G38</f>
        <v>Revisión del cumplimiento del MSPI. 
Responsable: GIS - Oficial de Seguridad
Cómo se hace el control: Autodiagnostico de cumplimiento del MSPI.
Cuándo se hace: Semestral
Cómo se evidencia: Seguimiento MSPI.
Si no se hace qué ocurre: Puede aumentar la probabilidad de ocurrencia del riesgo.</v>
      </c>
      <c r="E100" s="853"/>
      <c r="F100" s="841" t="s">
        <v>710</v>
      </c>
      <c r="G100" s="385" t="s">
        <v>711</v>
      </c>
      <c r="H100" s="341">
        <v>0.5</v>
      </c>
      <c r="I100" s="379">
        <v>44230</v>
      </c>
      <c r="J100" s="379">
        <v>44382</v>
      </c>
      <c r="K100" s="401" t="s">
        <v>713</v>
      </c>
      <c r="L100" s="841"/>
      <c r="M100" s="878"/>
      <c r="N100" s="881"/>
      <c r="O100" s="841"/>
      <c r="P100" s="884"/>
      <c r="Q100" s="112"/>
    </row>
    <row r="101" spans="1:17" ht="66.599999999999994" customHeight="1" x14ac:dyDescent="0.25">
      <c r="A101" s="850"/>
      <c r="B101" s="853"/>
      <c r="C101" s="839"/>
      <c r="D101" s="839"/>
      <c r="E101" s="853"/>
      <c r="F101" s="841"/>
      <c r="G101" s="385" t="s">
        <v>712</v>
      </c>
      <c r="H101" s="341">
        <v>0.5</v>
      </c>
      <c r="I101" s="379">
        <v>44378</v>
      </c>
      <c r="J101" s="380">
        <v>44530</v>
      </c>
      <c r="K101" s="401" t="s">
        <v>713</v>
      </c>
      <c r="L101" s="841"/>
      <c r="M101" s="878"/>
      <c r="N101" s="881"/>
      <c r="O101" s="841"/>
      <c r="P101" s="884"/>
      <c r="Q101" s="112"/>
    </row>
    <row r="102" spans="1:17" ht="66.599999999999994" hidden="1" customHeight="1" x14ac:dyDescent="0.25">
      <c r="A102" s="850"/>
      <c r="B102" s="853"/>
      <c r="C102" s="839"/>
      <c r="D102" s="839"/>
      <c r="E102" s="853"/>
      <c r="F102" s="841"/>
      <c r="G102" s="385"/>
      <c r="H102" s="341"/>
      <c r="I102" s="379"/>
      <c r="J102" s="379"/>
      <c r="K102" s="401"/>
      <c r="L102" s="841"/>
      <c r="M102" s="878"/>
      <c r="N102" s="881"/>
      <c r="O102" s="841"/>
      <c r="P102" s="884"/>
      <c r="Q102" s="112"/>
    </row>
    <row r="103" spans="1:17" ht="66.599999999999994" hidden="1" customHeight="1" x14ac:dyDescent="0.25">
      <c r="A103" s="850"/>
      <c r="B103" s="853"/>
      <c r="C103" s="839"/>
      <c r="D103" s="839"/>
      <c r="E103" s="853"/>
      <c r="F103" s="841"/>
      <c r="G103" s="385"/>
      <c r="H103" s="341"/>
      <c r="I103" s="380"/>
      <c r="J103" s="380"/>
      <c r="K103" s="401"/>
      <c r="L103" s="841"/>
      <c r="M103" s="878"/>
      <c r="N103" s="881"/>
      <c r="O103" s="841"/>
      <c r="P103" s="884"/>
      <c r="Q103" s="112"/>
    </row>
    <row r="104" spans="1:17" ht="14.45" hidden="1" customHeight="1" x14ac:dyDescent="0.25">
      <c r="A104" s="850"/>
      <c r="B104" s="853"/>
      <c r="C104" s="839">
        <f>'2.Identificacion_Riesgos'!G35</f>
        <v>0</v>
      </c>
      <c r="D104" s="839">
        <f>'3.Controles'!G42</f>
        <v>0</v>
      </c>
      <c r="E104" s="853"/>
      <c r="F104" s="841"/>
      <c r="G104" s="387"/>
      <c r="H104" s="341"/>
      <c r="I104" s="388"/>
      <c r="J104" s="388"/>
      <c r="K104" s="401"/>
      <c r="L104" s="841"/>
      <c r="M104" s="878"/>
      <c r="N104" s="881"/>
      <c r="O104" s="841"/>
      <c r="P104" s="884"/>
      <c r="Q104" s="112"/>
    </row>
    <row r="105" spans="1:17" hidden="1" x14ac:dyDescent="0.25">
      <c r="A105" s="850"/>
      <c r="B105" s="853"/>
      <c r="C105" s="839"/>
      <c r="D105" s="839"/>
      <c r="E105" s="853"/>
      <c r="F105" s="841"/>
      <c r="G105" s="387"/>
      <c r="H105" s="341"/>
      <c r="I105" s="388"/>
      <c r="J105" s="388"/>
      <c r="K105" s="401"/>
      <c r="L105" s="841"/>
      <c r="M105" s="878"/>
      <c r="N105" s="881"/>
      <c r="O105" s="841"/>
      <c r="P105" s="884"/>
      <c r="Q105" s="112"/>
    </row>
    <row r="106" spans="1:17" hidden="1" x14ac:dyDescent="0.25">
      <c r="A106" s="850"/>
      <c r="B106" s="853"/>
      <c r="C106" s="839"/>
      <c r="D106" s="839"/>
      <c r="E106" s="853"/>
      <c r="F106" s="841"/>
      <c r="G106" s="387"/>
      <c r="H106" s="341"/>
      <c r="I106" s="388"/>
      <c r="J106" s="388"/>
      <c r="K106" s="401"/>
      <c r="L106" s="841"/>
      <c r="M106" s="878"/>
      <c r="N106" s="881"/>
      <c r="O106" s="841"/>
      <c r="P106" s="884"/>
      <c r="Q106" s="112"/>
    </row>
    <row r="107" spans="1:17" hidden="1" x14ac:dyDescent="0.25">
      <c r="A107" s="850"/>
      <c r="B107" s="853"/>
      <c r="C107" s="839"/>
      <c r="D107" s="839"/>
      <c r="E107" s="853"/>
      <c r="F107" s="841"/>
      <c r="G107" s="104"/>
      <c r="H107" s="341"/>
      <c r="I107" s="77"/>
      <c r="J107" s="108"/>
      <c r="K107" s="398"/>
      <c r="L107" s="841"/>
      <c r="M107" s="878"/>
      <c r="N107" s="881"/>
      <c r="O107" s="841"/>
      <c r="P107" s="884"/>
      <c r="Q107" s="112"/>
    </row>
    <row r="108" spans="1:17" hidden="1" x14ac:dyDescent="0.25">
      <c r="A108" s="850"/>
      <c r="B108" s="853"/>
      <c r="C108" s="839">
        <f>'2.Identificacion_Riesgos'!G33</f>
        <v>0</v>
      </c>
      <c r="D108" s="839">
        <f>'3.Controles'!G40</f>
        <v>0</v>
      </c>
      <c r="E108" s="853"/>
      <c r="F108" s="841"/>
      <c r="G108" s="104"/>
      <c r="H108" s="341"/>
      <c r="I108" s="77"/>
      <c r="J108" s="77"/>
      <c r="K108" s="398"/>
      <c r="L108" s="841"/>
      <c r="M108" s="878"/>
      <c r="N108" s="881"/>
      <c r="O108" s="841"/>
      <c r="P108" s="884"/>
      <c r="Q108" s="112"/>
    </row>
    <row r="109" spans="1:17" hidden="1" x14ac:dyDescent="0.25">
      <c r="A109" s="850"/>
      <c r="B109" s="853"/>
      <c r="C109" s="839"/>
      <c r="D109" s="839"/>
      <c r="E109" s="853"/>
      <c r="F109" s="841"/>
      <c r="G109" s="104"/>
      <c r="H109" s="341"/>
      <c r="I109" s="77"/>
      <c r="J109" s="77"/>
      <c r="K109" s="398"/>
      <c r="L109" s="841"/>
      <c r="M109" s="878"/>
      <c r="N109" s="881"/>
      <c r="O109" s="841"/>
      <c r="P109" s="884"/>
      <c r="Q109" s="112"/>
    </row>
    <row r="110" spans="1:17" hidden="1" x14ac:dyDescent="0.25">
      <c r="A110" s="850"/>
      <c r="B110" s="853"/>
      <c r="C110" s="839"/>
      <c r="D110" s="839"/>
      <c r="E110" s="853"/>
      <c r="F110" s="841"/>
      <c r="G110" s="104"/>
      <c r="H110" s="341"/>
      <c r="I110" s="77"/>
      <c r="J110" s="77"/>
      <c r="K110" s="398"/>
      <c r="L110" s="841"/>
      <c r="M110" s="878"/>
      <c r="N110" s="881"/>
      <c r="O110" s="841"/>
      <c r="P110" s="884"/>
      <c r="Q110" s="112"/>
    </row>
    <row r="111" spans="1:17" hidden="1" x14ac:dyDescent="0.25">
      <c r="A111" s="850"/>
      <c r="B111" s="853"/>
      <c r="C111" s="839"/>
      <c r="D111" s="839"/>
      <c r="E111" s="853"/>
      <c r="F111" s="841"/>
      <c r="G111" s="104"/>
      <c r="H111" s="341"/>
      <c r="I111" s="77"/>
      <c r="J111" s="108"/>
      <c r="K111" s="398"/>
      <c r="L111" s="841"/>
      <c r="M111" s="878"/>
      <c r="N111" s="881"/>
      <c r="O111" s="841"/>
      <c r="P111" s="884"/>
      <c r="Q111" s="112"/>
    </row>
    <row r="112" spans="1:17" hidden="1" x14ac:dyDescent="0.25">
      <c r="A112" s="850"/>
      <c r="B112" s="853"/>
      <c r="C112" s="839">
        <f>'2.Identificacion_Riesgos'!G34</f>
        <v>0</v>
      </c>
      <c r="D112" s="839">
        <f>'3.Controles'!G41</f>
        <v>0</v>
      </c>
      <c r="E112" s="853"/>
      <c r="F112" s="841"/>
      <c r="G112" s="104"/>
      <c r="H112" s="341"/>
      <c r="I112" s="77"/>
      <c r="J112" s="77"/>
      <c r="K112" s="398"/>
      <c r="L112" s="841"/>
      <c r="M112" s="878"/>
      <c r="N112" s="881"/>
      <c r="O112" s="841"/>
      <c r="P112" s="884"/>
      <c r="Q112" s="112"/>
    </row>
    <row r="113" spans="1:17" hidden="1" x14ac:dyDescent="0.25">
      <c r="A113" s="850"/>
      <c r="B113" s="853"/>
      <c r="C113" s="839"/>
      <c r="D113" s="839"/>
      <c r="E113" s="853"/>
      <c r="F113" s="841"/>
      <c r="G113" s="104"/>
      <c r="H113" s="341"/>
      <c r="I113" s="77"/>
      <c r="J113" s="77"/>
      <c r="K113" s="398"/>
      <c r="L113" s="841"/>
      <c r="M113" s="878"/>
      <c r="N113" s="881"/>
      <c r="O113" s="841"/>
      <c r="P113" s="884"/>
      <c r="Q113" s="112"/>
    </row>
    <row r="114" spans="1:17" hidden="1" x14ac:dyDescent="0.25">
      <c r="A114" s="850"/>
      <c r="B114" s="853"/>
      <c r="C114" s="839"/>
      <c r="D114" s="839"/>
      <c r="E114" s="853"/>
      <c r="F114" s="841"/>
      <c r="G114" s="104"/>
      <c r="H114" s="341"/>
      <c r="I114" s="77"/>
      <c r="J114" s="77"/>
      <c r="K114" s="398"/>
      <c r="L114" s="841"/>
      <c r="M114" s="878"/>
      <c r="N114" s="881"/>
      <c r="O114" s="841"/>
      <c r="P114" s="884"/>
      <c r="Q114" s="112"/>
    </row>
    <row r="115" spans="1:17" ht="15.75" hidden="1" thickBot="1" x14ac:dyDescent="0.3">
      <c r="A115" s="851"/>
      <c r="B115" s="854"/>
      <c r="C115" s="859"/>
      <c r="D115" s="859"/>
      <c r="E115" s="854"/>
      <c r="F115" s="846"/>
      <c r="G115" s="105"/>
      <c r="H115" s="342"/>
      <c r="I115" s="78"/>
      <c r="J115" s="123"/>
      <c r="K115" s="399"/>
      <c r="L115" s="846"/>
      <c r="M115" s="889"/>
      <c r="N115" s="890"/>
      <c r="O115" s="846"/>
      <c r="P115" s="891"/>
      <c r="Q115" s="113"/>
    </row>
    <row r="116" spans="1:17" hidden="1" x14ac:dyDescent="0.25">
      <c r="A116" s="874" t="s">
        <v>157</v>
      </c>
      <c r="B116" s="875">
        <f>'2.Identificacion_Riesgos'!E35</f>
        <v>0</v>
      </c>
      <c r="C116" s="866">
        <f>'2.Identificacion_Riesgos'!G35</f>
        <v>0</v>
      </c>
      <c r="D116" s="866">
        <f>'3.Controles'!F44</f>
        <v>0</v>
      </c>
      <c r="E116" s="876">
        <f>'2.Identificacion_Riesgos'!V35</f>
        <v>0</v>
      </c>
      <c r="F116" s="844"/>
      <c r="G116" s="390"/>
      <c r="H116" s="335"/>
      <c r="I116" s="391"/>
      <c r="J116" s="391"/>
      <c r="K116" s="353"/>
      <c r="L116" s="831"/>
      <c r="M116" s="831"/>
      <c r="N116" s="896" t="str">
        <f t="shared" ref="N116" si="3">IF(M116="SI","1. Describa el evento presentado 2. Genere una acción correctiva en isolucion 3. Realice nuevamente el proceso de analisis de riesgo"," ")</f>
        <v xml:space="preserve"> </v>
      </c>
      <c r="O116" s="844"/>
      <c r="P116" s="893"/>
      <c r="Q116" s="114"/>
    </row>
    <row r="117" spans="1:17" hidden="1" x14ac:dyDescent="0.25">
      <c r="A117" s="850"/>
      <c r="B117" s="853"/>
      <c r="C117" s="866"/>
      <c r="D117" s="866"/>
      <c r="E117" s="856"/>
      <c r="F117" s="844"/>
      <c r="G117" s="18"/>
      <c r="H117" s="79"/>
      <c r="I117" s="9"/>
      <c r="J117" s="9"/>
      <c r="K117" s="349"/>
      <c r="L117" s="831"/>
      <c r="M117" s="831"/>
      <c r="N117" s="881"/>
      <c r="O117" s="844"/>
      <c r="P117" s="893"/>
      <c r="Q117" s="103"/>
    </row>
    <row r="118" spans="1:17" hidden="1" x14ac:dyDescent="0.25">
      <c r="A118" s="850"/>
      <c r="B118" s="853"/>
      <c r="C118" s="866"/>
      <c r="D118" s="866"/>
      <c r="E118" s="856"/>
      <c r="F118" s="844"/>
      <c r="G118" s="18"/>
      <c r="H118" s="79"/>
      <c r="I118" s="9"/>
      <c r="J118" s="9"/>
      <c r="K118" s="349"/>
      <c r="L118" s="831"/>
      <c r="M118" s="831"/>
      <c r="N118" s="881"/>
      <c r="O118" s="844"/>
      <c r="P118" s="893"/>
      <c r="Q118" s="103"/>
    </row>
    <row r="119" spans="1:17" hidden="1" x14ac:dyDescent="0.25">
      <c r="A119" s="850"/>
      <c r="B119" s="853"/>
      <c r="C119" s="867"/>
      <c r="D119" s="867"/>
      <c r="E119" s="856"/>
      <c r="F119" s="873"/>
      <c r="G119" s="18"/>
      <c r="H119" s="79"/>
      <c r="I119" s="9"/>
      <c r="J119" s="108"/>
      <c r="K119" s="349"/>
      <c r="L119" s="831"/>
      <c r="M119" s="831"/>
      <c r="N119" s="881"/>
      <c r="O119" s="844"/>
      <c r="P119" s="894"/>
      <c r="Q119" s="103"/>
    </row>
    <row r="120" spans="1:17" hidden="1" x14ac:dyDescent="0.25">
      <c r="A120" s="850"/>
      <c r="B120" s="853"/>
      <c r="C120" s="865">
        <f>'2.Identificacion_Riesgos'!G36</f>
        <v>0</v>
      </c>
      <c r="D120" s="865">
        <f>'3.Controles'!F45</f>
        <v>0</v>
      </c>
      <c r="E120" s="853"/>
      <c r="F120" s="842"/>
      <c r="G120" s="104"/>
      <c r="H120" s="79"/>
      <c r="I120" s="77"/>
      <c r="J120" s="77"/>
      <c r="K120" s="398"/>
      <c r="L120" s="831"/>
      <c r="M120" s="831"/>
      <c r="N120" s="881"/>
      <c r="O120" s="844"/>
      <c r="P120" s="885"/>
      <c r="Q120" s="112"/>
    </row>
    <row r="121" spans="1:17" hidden="1" x14ac:dyDescent="0.25">
      <c r="A121" s="850"/>
      <c r="B121" s="853"/>
      <c r="C121" s="866"/>
      <c r="D121" s="866"/>
      <c r="E121" s="853"/>
      <c r="F121" s="844"/>
      <c r="G121" s="104"/>
      <c r="H121" s="79"/>
      <c r="I121" s="77"/>
      <c r="J121" s="77"/>
      <c r="K121" s="398"/>
      <c r="L121" s="831"/>
      <c r="M121" s="831"/>
      <c r="N121" s="881"/>
      <c r="O121" s="844"/>
      <c r="P121" s="893"/>
      <c r="Q121" s="112"/>
    </row>
    <row r="122" spans="1:17" hidden="1" x14ac:dyDescent="0.25">
      <c r="A122" s="850"/>
      <c r="B122" s="853"/>
      <c r="C122" s="866"/>
      <c r="D122" s="866"/>
      <c r="E122" s="853"/>
      <c r="F122" s="844"/>
      <c r="G122" s="104"/>
      <c r="H122" s="79"/>
      <c r="I122" s="77"/>
      <c r="J122" s="77"/>
      <c r="K122" s="398"/>
      <c r="L122" s="831"/>
      <c r="M122" s="831"/>
      <c r="N122" s="881"/>
      <c r="O122" s="844"/>
      <c r="P122" s="893"/>
      <c r="Q122" s="112"/>
    </row>
    <row r="123" spans="1:17" hidden="1" x14ac:dyDescent="0.25">
      <c r="A123" s="850"/>
      <c r="B123" s="853"/>
      <c r="C123" s="867"/>
      <c r="D123" s="867"/>
      <c r="E123" s="853"/>
      <c r="F123" s="873"/>
      <c r="G123" s="104"/>
      <c r="H123" s="79"/>
      <c r="I123" s="77"/>
      <c r="J123" s="108"/>
      <c r="K123" s="398"/>
      <c r="L123" s="831"/>
      <c r="M123" s="831"/>
      <c r="N123" s="881"/>
      <c r="O123" s="844"/>
      <c r="P123" s="894"/>
      <c r="Q123" s="112"/>
    </row>
    <row r="124" spans="1:17" hidden="1" x14ac:dyDescent="0.25">
      <c r="A124" s="850"/>
      <c r="B124" s="853"/>
      <c r="C124" s="865">
        <f>'2.Identificacion_Riesgos'!G37</f>
        <v>0</v>
      </c>
      <c r="D124" s="865">
        <f>'3.Controles'!F46</f>
        <v>0</v>
      </c>
      <c r="E124" s="853"/>
      <c r="F124" s="842"/>
      <c r="G124" s="104"/>
      <c r="H124" s="79"/>
      <c r="I124" s="77"/>
      <c r="J124" s="77"/>
      <c r="K124" s="398"/>
      <c r="L124" s="831"/>
      <c r="M124" s="831"/>
      <c r="N124" s="881"/>
      <c r="O124" s="844"/>
      <c r="P124" s="885"/>
      <c r="Q124" s="112"/>
    </row>
    <row r="125" spans="1:17" hidden="1" x14ac:dyDescent="0.25">
      <c r="A125" s="850"/>
      <c r="B125" s="853"/>
      <c r="C125" s="866"/>
      <c r="D125" s="866"/>
      <c r="E125" s="853"/>
      <c r="F125" s="844"/>
      <c r="G125" s="104"/>
      <c r="H125" s="79"/>
      <c r="I125" s="77"/>
      <c r="J125" s="77"/>
      <c r="K125" s="398"/>
      <c r="L125" s="831"/>
      <c r="M125" s="831"/>
      <c r="N125" s="881"/>
      <c r="O125" s="844"/>
      <c r="P125" s="893"/>
      <c r="Q125" s="112"/>
    </row>
    <row r="126" spans="1:17" hidden="1" x14ac:dyDescent="0.25">
      <c r="A126" s="850"/>
      <c r="B126" s="853"/>
      <c r="C126" s="866"/>
      <c r="D126" s="866"/>
      <c r="E126" s="853"/>
      <c r="F126" s="844"/>
      <c r="G126" s="104"/>
      <c r="H126" s="79"/>
      <c r="I126" s="77"/>
      <c r="J126" s="77"/>
      <c r="K126" s="398"/>
      <c r="L126" s="831"/>
      <c r="M126" s="831"/>
      <c r="N126" s="881"/>
      <c r="O126" s="844"/>
      <c r="P126" s="893"/>
      <c r="Q126" s="112"/>
    </row>
    <row r="127" spans="1:17" hidden="1" x14ac:dyDescent="0.25">
      <c r="A127" s="850"/>
      <c r="B127" s="853"/>
      <c r="C127" s="867"/>
      <c r="D127" s="867"/>
      <c r="E127" s="853"/>
      <c r="F127" s="873"/>
      <c r="G127" s="104"/>
      <c r="H127" s="79"/>
      <c r="I127" s="77"/>
      <c r="J127" s="108"/>
      <c r="K127" s="398"/>
      <c r="L127" s="831"/>
      <c r="M127" s="831"/>
      <c r="N127" s="881"/>
      <c r="O127" s="844"/>
      <c r="P127" s="894"/>
      <c r="Q127" s="112"/>
    </row>
    <row r="128" spans="1:17" hidden="1" x14ac:dyDescent="0.25">
      <c r="A128" s="850"/>
      <c r="B128" s="853"/>
      <c r="C128" s="865">
        <f>'2.Identificacion_Riesgos'!G38</f>
        <v>0</v>
      </c>
      <c r="D128" s="865">
        <f>'3.Controles'!F47</f>
        <v>0</v>
      </c>
      <c r="E128" s="853"/>
      <c r="F128" s="842"/>
      <c r="G128" s="104"/>
      <c r="H128" s="79"/>
      <c r="I128" s="77"/>
      <c r="J128" s="77"/>
      <c r="K128" s="398"/>
      <c r="L128" s="831"/>
      <c r="M128" s="831"/>
      <c r="N128" s="881"/>
      <c r="O128" s="844"/>
      <c r="P128" s="885"/>
      <c r="Q128" s="112"/>
    </row>
    <row r="129" spans="1:17" hidden="1" x14ac:dyDescent="0.25">
      <c r="A129" s="850"/>
      <c r="B129" s="853"/>
      <c r="C129" s="866"/>
      <c r="D129" s="866"/>
      <c r="E129" s="853"/>
      <c r="F129" s="844"/>
      <c r="G129" s="104"/>
      <c r="H129" s="79"/>
      <c r="I129" s="77"/>
      <c r="J129" s="77"/>
      <c r="K129" s="398"/>
      <c r="L129" s="831"/>
      <c r="M129" s="831"/>
      <c r="N129" s="881"/>
      <c r="O129" s="844"/>
      <c r="P129" s="893"/>
      <c r="Q129" s="112"/>
    </row>
    <row r="130" spans="1:17" hidden="1" x14ac:dyDescent="0.25">
      <c r="A130" s="850"/>
      <c r="B130" s="853"/>
      <c r="C130" s="866"/>
      <c r="D130" s="866"/>
      <c r="E130" s="853"/>
      <c r="F130" s="844"/>
      <c r="G130" s="104"/>
      <c r="H130" s="79"/>
      <c r="I130" s="77"/>
      <c r="J130" s="77"/>
      <c r="K130" s="398"/>
      <c r="L130" s="831"/>
      <c r="M130" s="831"/>
      <c r="N130" s="881"/>
      <c r="O130" s="844"/>
      <c r="P130" s="893"/>
      <c r="Q130" s="112"/>
    </row>
    <row r="131" spans="1:17" hidden="1" x14ac:dyDescent="0.25">
      <c r="A131" s="850"/>
      <c r="B131" s="853"/>
      <c r="C131" s="867"/>
      <c r="D131" s="867"/>
      <c r="E131" s="853"/>
      <c r="F131" s="873"/>
      <c r="G131" s="104"/>
      <c r="H131" s="79"/>
      <c r="I131" s="77"/>
      <c r="J131" s="108"/>
      <c r="K131" s="398"/>
      <c r="L131" s="831"/>
      <c r="M131" s="831"/>
      <c r="N131" s="881"/>
      <c r="O131" s="844"/>
      <c r="P131" s="894"/>
      <c r="Q131" s="112"/>
    </row>
    <row r="132" spans="1:17" hidden="1" x14ac:dyDescent="0.25">
      <c r="A132" s="850"/>
      <c r="B132" s="853"/>
      <c r="C132" s="865">
        <f>'2.Identificacion_Riesgos'!G39</f>
        <v>0</v>
      </c>
      <c r="D132" s="865">
        <f>'3.Controles'!F48</f>
        <v>0</v>
      </c>
      <c r="E132" s="853"/>
      <c r="F132" s="842"/>
      <c r="G132" s="104"/>
      <c r="H132" s="79"/>
      <c r="I132" s="77"/>
      <c r="J132" s="77"/>
      <c r="K132" s="398"/>
      <c r="L132" s="831"/>
      <c r="M132" s="831"/>
      <c r="N132" s="881"/>
      <c r="O132" s="844"/>
      <c r="P132" s="885"/>
      <c r="Q132" s="112"/>
    </row>
    <row r="133" spans="1:17" hidden="1" x14ac:dyDescent="0.25">
      <c r="A133" s="850"/>
      <c r="B133" s="853"/>
      <c r="C133" s="866"/>
      <c r="D133" s="866"/>
      <c r="E133" s="853"/>
      <c r="F133" s="844"/>
      <c r="G133" s="104"/>
      <c r="H133" s="79"/>
      <c r="I133" s="77"/>
      <c r="J133" s="77"/>
      <c r="K133" s="398"/>
      <c r="L133" s="831"/>
      <c r="M133" s="831"/>
      <c r="N133" s="881"/>
      <c r="O133" s="844"/>
      <c r="P133" s="893"/>
      <c r="Q133" s="112"/>
    </row>
    <row r="134" spans="1:17" hidden="1" x14ac:dyDescent="0.25">
      <c r="A134" s="850"/>
      <c r="B134" s="853"/>
      <c r="C134" s="866"/>
      <c r="D134" s="866"/>
      <c r="E134" s="853"/>
      <c r="F134" s="844"/>
      <c r="G134" s="104"/>
      <c r="H134" s="79"/>
      <c r="I134" s="77"/>
      <c r="J134" s="77"/>
      <c r="K134" s="398"/>
      <c r="L134" s="831"/>
      <c r="M134" s="831"/>
      <c r="N134" s="881"/>
      <c r="O134" s="844"/>
      <c r="P134" s="893"/>
      <c r="Q134" s="112"/>
    </row>
    <row r="135" spans="1:17" ht="15.75" hidden="1" thickBot="1" x14ac:dyDescent="0.3">
      <c r="A135" s="851"/>
      <c r="B135" s="854"/>
      <c r="C135" s="872"/>
      <c r="D135" s="872"/>
      <c r="E135" s="854"/>
      <c r="F135" s="845"/>
      <c r="G135" s="105"/>
      <c r="H135" s="106"/>
      <c r="I135" s="78"/>
      <c r="J135" s="108"/>
      <c r="K135" s="399"/>
      <c r="L135" s="832"/>
      <c r="M135" s="832"/>
      <c r="N135" s="890"/>
      <c r="O135" s="845"/>
      <c r="P135" s="895"/>
      <c r="Q135" s="113"/>
    </row>
    <row r="136" spans="1:17" hidden="1" x14ac:dyDescent="0.25">
      <c r="A136" s="849" t="s">
        <v>158</v>
      </c>
      <c r="B136" s="852">
        <f>'2.Identificacion_Riesgos'!E40</f>
        <v>0</v>
      </c>
      <c r="C136" s="871">
        <f>'2.Identificacion_Riesgos'!G40</f>
        <v>0</v>
      </c>
      <c r="D136" s="871">
        <f>'3.Controles'!F51</f>
        <v>0</v>
      </c>
      <c r="E136" s="855">
        <f>'2.Identificacion_Riesgos'!V40</f>
        <v>0</v>
      </c>
      <c r="F136" s="843"/>
      <c r="G136" s="19"/>
      <c r="H136" s="80"/>
      <c r="I136" s="8"/>
      <c r="J136" s="8"/>
      <c r="K136" s="348"/>
      <c r="L136" s="833"/>
      <c r="M136" s="833"/>
      <c r="N136" s="880" t="str">
        <f t="shared" ref="N136" si="4">IF(M136="SI","1. Describa el evento presentado 2. Genere una acción correctiva en isolucion 3. Realice nuevamente el proceso de analisis de riesgo"," ")</f>
        <v xml:space="preserve"> </v>
      </c>
      <c r="O136" s="843"/>
      <c r="P136" s="892"/>
      <c r="Q136" s="102"/>
    </row>
    <row r="137" spans="1:17" hidden="1" x14ac:dyDescent="0.25">
      <c r="A137" s="850"/>
      <c r="B137" s="853"/>
      <c r="C137" s="866"/>
      <c r="D137" s="866"/>
      <c r="E137" s="856"/>
      <c r="F137" s="844"/>
      <c r="G137" s="18"/>
      <c r="H137" s="79"/>
      <c r="I137" s="9"/>
      <c r="J137" s="9"/>
      <c r="K137" s="349"/>
      <c r="L137" s="831"/>
      <c r="M137" s="831"/>
      <c r="N137" s="881"/>
      <c r="O137" s="844"/>
      <c r="P137" s="893"/>
      <c r="Q137" s="103"/>
    </row>
    <row r="138" spans="1:17" hidden="1" x14ac:dyDescent="0.25">
      <c r="A138" s="850"/>
      <c r="B138" s="853"/>
      <c r="C138" s="866"/>
      <c r="D138" s="866"/>
      <c r="E138" s="856"/>
      <c r="F138" s="844"/>
      <c r="G138" s="18"/>
      <c r="H138" s="79"/>
      <c r="I138" s="9"/>
      <c r="J138" s="9"/>
      <c r="K138" s="349"/>
      <c r="L138" s="831"/>
      <c r="M138" s="831"/>
      <c r="N138" s="881"/>
      <c r="O138" s="844"/>
      <c r="P138" s="893"/>
      <c r="Q138" s="103"/>
    </row>
    <row r="139" spans="1:17" hidden="1" x14ac:dyDescent="0.25">
      <c r="A139" s="850"/>
      <c r="B139" s="853"/>
      <c r="C139" s="867"/>
      <c r="D139" s="867"/>
      <c r="E139" s="856"/>
      <c r="F139" s="873"/>
      <c r="G139" s="18"/>
      <c r="H139" s="79"/>
      <c r="I139" s="9"/>
      <c r="J139" s="108"/>
      <c r="K139" s="349"/>
      <c r="L139" s="831"/>
      <c r="M139" s="831"/>
      <c r="N139" s="881"/>
      <c r="O139" s="844"/>
      <c r="P139" s="894"/>
      <c r="Q139" s="103"/>
    </row>
    <row r="140" spans="1:17" hidden="1" x14ac:dyDescent="0.25">
      <c r="A140" s="850"/>
      <c r="B140" s="853"/>
      <c r="C140" s="865">
        <f>'2.Identificacion_Riesgos'!G41</f>
        <v>0</v>
      </c>
      <c r="D140" s="865">
        <f>'3.Controles'!F52</f>
        <v>0</v>
      </c>
      <c r="E140" s="853"/>
      <c r="F140" s="842"/>
      <c r="G140" s="104"/>
      <c r="H140" s="79"/>
      <c r="I140" s="77"/>
      <c r="J140" s="77"/>
      <c r="K140" s="398"/>
      <c r="L140" s="831"/>
      <c r="M140" s="831"/>
      <c r="N140" s="881"/>
      <c r="O140" s="844"/>
      <c r="P140" s="885"/>
      <c r="Q140" s="112"/>
    </row>
    <row r="141" spans="1:17" hidden="1" x14ac:dyDescent="0.25">
      <c r="A141" s="850"/>
      <c r="B141" s="853"/>
      <c r="C141" s="866"/>
      <c r="D141" s="866"/>
      <c r="E141" s="853"/>
      <c r="F141" s="844"/>
      <c r="G141" s="104"/>
      <c r="H141" s="79"/>
      <c r="I141" s="77"/>
      <c r="J141" s="77"/>
      <c r="K141" s="398"/>
      <c r="L141" s="831"/>
      <c r="M141" s="831"/>
      <c r="N141" s="881"/>
      <c r="O141" s="844"/>
      <c r="P141" s="893"/>
      <c r="Q141" s="112"/>
    </row>
    <row r="142" spans="1:17" hidden="1" x14ac:dyDescent="0.25">
      <c r="A142" s="850"/>
      <c r="B142" s="853"/>
      <c r="C142" s="866"/>
      <c r="D142" s="866"/>
      <c r="E142" s="853"/>
      <c r="F142" s="844"/>
      <c r="G142" s="104"/>
      <c r="H142" s="79"/>
      <c r="I142" s="77"/>
      <c r="J142" s="77"/>
      <c r="K142" s="398"/>
      <c r="L142" s="831"/>
      <c r="M142" s="831"/>
      <c r="N142" s="881"/>
      <c r="O142" s="844"/>
      <c r="P142" s="893"/>
      <c r="Q142" s="112"/>
    </row>
    <row r="143" spans="1:17" hidden="1" x14ac:dyDescent="0.25">
      <c r="A143" s="850"/>
      <c r="B143" s="853"/>
      <c r="C143" s="867"/>
      <c r="D143" s="867"/>
      <c r="E143" s="853"/>
      <c r="F143" s="873"/>
      <c r="G143" s="104"/>
      <c r="H143" s="79"/>
      <c r="I143" s="77"/>
      <c r="J143" s="108"/>
      <c r="K143" s="398"/>
      <c r="L143" s="831"/>
      <c r="M143" s="831"/>
      <c r="N143" s="881"/>
      <c r="O143" s="844"/>
      <c r="P143" s="894"/>
      <c r="Q143" s="112"/>
    </row>
    <row r="144" spans="1:17" hidden="1" x14ac:dyDescent="0.25">
      <c r="A144" s="850"/>
      <c r="B144" s="853"/>
      <c r="C144" s="865">
        <f>'2.Identificacion_Riesgos'!G42</f>
        <v>0</v>
      </c>
      <c r="D144" s="865">
        <f>'3.Controles'!F53</f>
        <v>0</v>
      </c>
      <c r="E144" s="853"/>
      <c r="F144" s="842"/>
      <c r="G144" s="104"/>
      <c r="H144" s="79"/>
      <c r="I144" s="77"/>
      <c r="J144" s="77"/>
      <c r="K144" s="398"/>
      <c r="L144" s="831"/>
      <c r="M144" s="831"/>
      <c r="N144" s="881"/>
      <c r="O144" s="844"/>
      <c r="P144" s="885"/>
      <c r="Q144" s="112"/>
    </row>
    <row r="145" spans="1:17" hidden="1" x14ac:dyDescent="0.25">
      <c r="A145" s="850"/>
      <c r="B145" s="853"/>
      <c r="C145" s="866"/>
      <c r="D145" s="866"/>
      <c r="E145" s="853"/>
      <c r="F145" s="844"/>
      <c r="G145" s="104"/>
      <c r="H145" s="79"/>
      <c r="I145" s="77"/>
      <c r="J145" s="77"/>
      <c r="K145" s="398"/>
      <c r="L145" s="831"/>
      <c r="M145" s="831"/>
      <c r="N145" s="881"/>
      <c r="O145" s="844"/>
      <c r="P145" s="893"/>
      <c r="Q145" s="112"/>
    </row>
    <row r="146" spans="1:17" hidden="1" x14ac:dyDescent="0.25">
      <c r="A146" s="850"/>
      <c r="B146" s="853"/>
      <c r="C146" s="866"/>
      <c r="D146" s="866"/>
      <c r="E146" s="853"/>
      <c r="F146" s="844"/>
      <c r="G146" s="104"/>
      <c r="H146" s="79"/>
      <c r="I146" s="77"/>
      <c r="J146" s="77"/>
      <c r="K146" s="398"/>
      <c r="L146" s="831"/>
      <c r="M146" s="831"/>
      <c r="N146" s="881"/>
      <c r="O146" s="844"/>
      <c r="P146" s="893"/>
      <c r="Q146" s="112"/>
    </row>
    <row r="147" spans="1:17" hidden="1" x14ac:dyDescent="0.25">
      <c r="A147" s="850"/>
      <c r="B147" s="853"/>
      <c r="C147" s="867"/>
      <c r="D147" s="867"/>
      <c r="E147" s="853"/>
      <c r="F147" s="873"/>
      <c r="G147" s="104"/>
      <c r="H147" s="79"/>
      <c r="I147" s="77"/>
      <c r="J147" s="108"/>
      <c r="K147" s="398"/>
      <c r="L147" s="831"/>
      <c r="M147" s="831"/>
      <c r="N147" s="881"/>
      <c r="O147" s="844"/>
      <c r="P147" s="894"/>
      <c r="Q147" s="112"/>
    </row>
    <row r="148" spans="1:17" hidden="1" x14ac:dyDescent="0.25">
      <c r="A148" s="850"/>
      <c r="B148" s="853"/>
      <c r="C148" s="865">
        <f>'2.Identificacion_Riesgos'!G43</f>
        <v>0</v>
      </c>
      <c r="D148" s="865">
        <f>'3.Controles'!F54</f>
        <v>0</v>
      </c>
      <c r="E148" s="853"/>
      <c r="F148" s="842"/>
      <c r="G148" s="104"/>
      <c r="H148" s="79"/>
      <c r="I148" s="77"/>
      <c r="J148" s="77"/>
      <c r="K148" s="398"/>
      <c r="L148" s="831"/>
      <c r="M148" s="831"/>
      <c r="N148" s="881"/>
      <c r="O148" s="844"/>
      <c r="P148" s="885"/>
      <c r="Q148" s="112"/>
    </row>
    <row r="149" spans="1:17" hidden="1" x14ac:dyDescent="0.25">
      <c r="A149" s="850"/>
      <c r="B149" s="853"/>
      <c r="C149" s="866"/>
      <c r="D149" s="866"/>
      <c r="E149" s="853"/>
      <c r="F149" s="844"/>
      <c r="G149" s="104"/>
      <c r="H149" s="79"/>
      <c r="I149" s="77"/>
      <c r="J149" s="77"/>
      <c r="K149" s="398"/>
      <c r="L149" s="831"/>
      <c r="M149" s="831"/>
      <c r="N149" s="881"/>
      <c r="O149" s="844"/>
      <c r="P149" s="893"/>
      <c r="Q149" s="112"/>
    </row>
    <row r="150" spans="1:17" hidden="1" x14ac:dyDescent="0.25">
      <c r="A150" s="850"/>
      <c r="B150" s="853"/>
      <c r="C150" s="866"/>
      <c r="D150" s="866"/>
      <c r="E150" s="853"/>
      <c r="F150" s="844"/>
      <c r="G150" s="104"/>
      <c r="H150" s="79"/>
      <c r="I150" s="77"/>
      <c r="J150" s="77"/>
      <c r="K150" s="398"/>
      <c r="L150" s="831"/>
      <c r="M150" s="831"/>
      <c r="N150" s="881"/>
      <c r="O150" s="844"/>
      <c r="P150" s="893"/>
      <c r="Q150" s="112"/>
    </row>
    <row r="151" spans="1:17" hidden="1" x14ac:dyDescent="0.25">
      <c r="A151" s="850"/>
      <c r="B151" s="853"/>
      <c r="C151" s="867"/>
      <c r="D151" s="867"/>
      <c r="E151" s="853"/>
      <c r="F151" s="873"/>
      <c r="G151" s="104"/>
      <c r="H151" s="79"/>
      <c r="I151" s="77"/>
      <c r="J151" s="108"/>
      <c r="K151" s="398"/>
      <c r="L151" s="831"/>
      <c r="M151" s="831"/>
      <c r="N151" s="881"/>
      <c r="O151" s="844"/>
      <c r="P151" s="894"/>
      <c r="Q151" s="112"/>
    </row>
    <row r="152" spans="1:17" hidden="1" x14ac:dyDescent="0.25">
      <c r="A152" s="850"/>
      <c r="B152" s="853"/>
      <c r="C152" s="865">
        <f>'2.Identificacion_Riesgos'!G44</f>
        <v>0</v>
      </c>
      <c r="D152" s="865">
        <f>'3.Controles'!F55</f>
        <v>0</v>
      </c>
      <c r="E152" s="853"/>
      <c r="F152" s="842"/>
      <c r="G152" s="104"/>
      <c r="H152" s="79"/>
      <c r="I152" s="77"/>
      <c r="J152" s="77"/>
      <c r="K152" s="398"/>
      <c r="L152" s="831"/>
      <c r="M152" s="831"/>
      <c r="N152" s="881"/>
      <c r="O152" s="844"/>
      <c r="P152" s="885"/>
      <c r="Q152" s="112"/>
    </row>
    <row r="153" spans="1:17" hidden="1" x14ac:dyDescent="0.25">
      <c r="A153" s="850"/>
      <c r="B153" s="853"/>
      <c r="C153" s="866"/>
      <c r="D153" s="866"/>
      <c r="E153" s="853"/>
      <c r="F153" s="844"/>
      <c r="G153" s="104"/>
      <c r="H153" s="79"/>
      <c r="I153" s="77"/>
      <c r="J153" s="77"/>
      <c r="K153" s="398"/>
      <c r="L153" s="831"/>
      <c r="M153" s="831"/>
      <c r="N153" s="881"/>
      <c r="O153" s="844"/>
      <c r="P153" s="893"/>
      <c r="Q153" s="112"/>
    </row>
    <row r="154" spans="1:17" hidden="1" x14ac:dyDescent="0.25">
      <c r="A154" s="850"/>
      <c r="B154" s="853"/>
      <c r="C154" s="866"/>
      <c r="D154" s="866"/>
      <c r="E154" s="853"/>
      <c r="F154" s="844"/>
      <c r="G154" s="104"/>
      <c r="H154" s="79"/>
      <c r="I154" s="77"/>
      <c r="J154" s="77"/>
      <c r="K154" s="398"/>
      <c r="L154" s="831"/>
      <c r="M154" s="831"/>
      <c r="N154" s="881"/>
      <c r="O154" s="844"/>
      <c r="P154" s="893"/>
      <c r="Q154" s="112"/>
    </row>
    <row r="155" spans="1:17" ht="15.75" hidden="1" thickBot="1" x14ac:dyDescent="0.3">
      <c r="A155" s="851"/>
      <c r="B155" s="854"/>
      <c r="C155" s="872"/>
      <c r="D155" s="872"/>
      <c r="E155" s="854"/>
      <c r="F155" s="845"/>
      <c r="G155" s="105"/>
      <c r="H155" s="106"/>
      <c r="I155" s="78"/>
      <c r="J155" s="108"/>
      <c r="K155" s="399"/>
      <c r="L155" s="832"/>
      <c r="M155" s="832"/>
      <c r="N155" s="890"/>
      <c r="O155" s="845"/>
      <c r="P155" s="895"/>
      <c r="Q155" s="113"/>
    </row>
    <row r="156" spans="1:17" hidden="1" x14ac:dyDescent="0.25">
      <c r="A156" s="849" t="s">
        <v>159</v>
      </c>
      <c r="B156" s="852">
        <f>'2.Identificacion_Riesgos'!E45</f>
        <v>0</v>
      </c>
      <c r="C156" s="871">
        <f>'2.Identificacion_Riesgos'!G45</f>
        <v>0</v>
      </c>
      <c r="D156" s="871">
        <f>'3.Controles'!F59</f>
        <v>0</v>
      </c>
      <c r="E156" s="855">
        <f>'2.Identificacion_Riesgos'!V45</f>
        <v>0</v>
      </c>
      <c r="F156" s="843"/>
      <c r="G156" s="19"/>
      <c r="H156" s="80"/>
      <c r="I156" s="8"/>
      <c r="J156" s="8"/>
      <c r="K156" s="348"/>
      <c r="L156" s="833"/>
      <c r="M156" s="833"/>
      <c r="N156" s="880" t="str">
        <f t="shared" ref="N156" si="5">IF(M156="SI","1. Describa el evento presentado 2. Genere una acción correctiva en isolucion 3. Realice nuevamente el proceso de analisis de riesgo"," ")</f>
        <v xml:space="preserve"> </v>
      </c>
      <c r="O156" s="843"/>
      <c r="P156" s="892"/>
      <c r="Q156" s="102"/>
    </row>
    <row r="157" spans="1:17" hidden="1" x14ac:dyDescent="0.25">
      <c r="A157" s="850"/>
      <c r="B157" s="853"/>
      <c r="C157" s="866"/>
      <c r="D157" s="866"/>
      <c r="E157" s="856"/>
      <c r="F157" s="844"/>
      <c r="G157" s="18"/>
      <c r="H157" s="79"/>
      <c r="I157" s="9"/>
      <c r="J157" s="9"/>
      <c r="K157" s="349"/>
      <c r="L157" s="831"/>
      <c r="M157" s="831"/>
      <c r="N157" s="881"/>
      <c r="O157" s="844"/>
      <c r="P157" s="893"/>
      <c r="Q157" s="103"/>
    </row>
    <row r="158" spans="1:17" hidden="1" x14ac:dyDescent="0.25">
      <c r="A158" s="850"/>
      <c r="B158" s="853"/>
      <c r="C158" s="866"/>
      <c r="D158" s="866"/>
      <c r="E158" s="856"/>
      <c r="F158" s="844"/>
      <c r="G158" s="18"/>
      <c r="H158" s="79"/>
      <c r="I158" s="9"/>
      <c r="J158" s="9"/>
      <c r="K158" s="349"/>
      <c r="L158" s="831"/>
      <c r="M158" s="831"/>
      <c r="N158" s="881"/>
      <c r="O158" s="844"/>
      <c r="P158" s="893"/>
      <c r="Q158" s="103"/>
    </row>
    <row r="159" spans="1:17" hidden="1" x14ac:dyDescent="0.25">
      <c r="A159" s="850"/>
      <c r="B159" s="853"/>
      <c r="C159" s="867"/>
      <c r="D159" s="867"/>
      <c r="E159" s="856"/>
      <c r="F159" s="873"/>
      <c r="G159" s="18"/>
      <c r="H159" s="79"/>
      <c r="I159" s="9"/>
      <c r="J159" s="108"/>
      <c r="K159" s="349"/>
      <c r="L159" s="831"/>
      <c r="M159" s="831"/>
      <c r="N159" s="881"/>
      <c r="O159" s="844"/>
      <c r="P159" s="894"/>
      <c r="Q159" s="103"/>
    </row>
    <row r="160" spans="1:17" hidden="1" x14ac:dyDescent="0.25">
      <c r="A160" s="850"/>
      <c r="B160" s="853"/>
      <c r="C160" s="865">
        <f>'2.Identificacion_Riesgos'!G46</f>
        <v>0</v>
      </c>
      <c r="D160" s="865">
        <f>'3.Controles'!F60</f>
        <v>0</v>
      </c>
      <c r="E160" s="853"/>
      <c r="F160" s="842"/>
      <c r="G160" s="104"/>
      <c r="H160" s="79"/>
      <c r="I160" s="77"/>
      <c r="J160" s="77"/>
      <c r="K160" s="398"/>
      <c r="L160" s="831"/>
      <c r="M160" s="831"/>
      <c r="N160" s="881"/>
      <c r="O160" s="844"/>
      <c r="P160" s="885"/>
      <c r="Q160" s="112"/>
    </row>
    <row r="161" spans="1:17" hidden="1" x14ac:dyDescent="0.25">
      <c r="A161" s="850"/>
      <c r="B161" s="853"/>
      <c r="C161" s="866"/>
      <c r="D161" s="866"/>
      <c r="E161" s="853"/>
      <c r="F161" s="844"/>
      <c r="G161" s="104"/>
      <c r="H161" s="79"/>
      <c r="I161" s="77"/>
      <c r="J161" s="77"/>
      <c r="K161" s="398"/>
      <c r="L161" s="831"/>
      <c r="M161" s="831"/>
      <c r="N161" s="881"/>
      <c r="O161" s="844"/>
      <c r="P161" s="893"/>
      <c r="Q161" s="112"/>
    </row>
    <row r="162" spans="1:17" hidden="1" x14ac:dyDescent="0.25">
      <c r="A162" s="850"/>
      <c r="B162" s="853"/>
      <c r="C162" s="866"/>
      <c r="D162" s="866"/>
      <c r="E162" s="853"/>
      <c r="F162" s="844"/>
      <c r="G162" s="104"/>
      <c r="H162" s="79"/>
      <c r="I162" s="77"/>
      <c r="J162" s="77"/>
      <c r="K162" s="398"/>
      <c r="L162" s="831"/>
      <c r="M162" s="831"/>
      <c r="N162" s="881"/>
      <c r="O162" s="844"/>
      <c r="P162" s="893"/>
      <c r="Q162" s="112"/>
    </row>
    <row r="163" spans="1:17" hidden="1" x14ac:dyDescent="0.25">
      <c r="A163" s="850"/>
      <c r="B163" s="853"/>
      <c r="C163" s="867"/>
      <c r="D163" s="867"/>
      <c r="E163" s="853"/>
      <c r="F163" s="873"/>
      <c r="G163" s="104"/>
      <c r="H163" s="79"/>
      <c r="I163" s="77"/>
      <c r="J163" s="108"/>
      <c r="K163" s="398"/>
      <c r="L163" s="831"/>
      <c r="M163" s="831"/>
      <c r="N163" s="881"/>
      <c r="O163" s="844"/>
      <c r="P163" s="894"/>
      <c r="Q163" s="112"/>
    </row>
    <row r="164" spans="1:17" hidden="1" x14ac:dyDescent="0.25">
      <c r="A164" s="850"/>
      <c r="B164" s="853"/>
      <c r="C164" s="865">
        <f>'2.Identificacion_Riesgos'!G47</f>
        <v>0</v>
      </c>
      <c r="D164" s="865">
        <f>'3.Controles'!F61</f>
        <v>0</v>
      </c>
      <c r="E164" s="853"/>
      <c r="F164" s="842"/>
      <c r="G164" s="104"/>
      <c r="H164" s="79"/>
      <c r="I164" s="77"/>
      <c r="J164" s="77"/>
      <c r="K164" s="398"/>
      <c r="L164" s="831"/>
      <c r="M164" s="831"/>
      <c r="N164" s="881"/>
      <c r="O164" s="844"/>
      <c r="P164" s="885"/>
      <c r="Q164" s="112"/>
    </row>
    <row r="165" spans="1:17" hidden="1" x14ac:dyDescent="0.25">
      <c r="A165" s="850"/>
      <c r="B165" s="853"/>
      <c r="C165" s="866"/>
      <c r="D165" s="866"/>
      <c r="E165" s="853"/>
      <c r="F165" s="844"/>
      <c r="G165" s="104"/>
      <c r="H165" s="79"/>
      <c r="I165" s="77"/>
      <c r="J165" s="77"/>
      <c r="K165" s="398"/>
      <c r="L165" s="831"/>
      <c r="M165" s="831"/>
      <c r="N165" s="881"/>
      <c r="O165" s="844"/>
      <c r="P165" s="893"/>
      <c r="Q165" s="112"/>
    </row>
    <row r="166" spans="1:17" hidden="1" x14ac:dyDescent="0.25">
      <c r="A166" s="850"/>
      <c r="B166" s="853"/>
      <c r="C166" s="866"/>
      <c r="D166" s="866"/>
      <c r="E166" s="853"/>
      <c r="F166" s="844"/>
      <c r="G166" s="104"/>
      <c r="H166" s="79"/>
      <c r="I166" s="77"/>
      <c r="J166" s="77"/>
      <c r="K166" s="398"/>
      <c r="L166" s="831"/>
      <c r="M166" s="831"/>
      <c r="N166" s="881"/>
      <c r="O166" s="844"/>
      <c r="P166" s="893"/>
      <c r="Q166" s="112"/>
    </row>
    <row r="167" spans="1:17" hidden="1" x14ac:dyDescent="0.25">
      <c r="A167" s="850"/>
      <c r="B167" s="853"/>
      <c r="C167" s="867"/>
      <c r="D167" s="867"/>
      <c r="E167" s="853"/>
      <c r="F167" s="873"/>
      <c r="G167" s="104"/>
      <c r="H167" s="79"/>
      <c r="I167" s="77"/>
      <c r="J167" s="108"/>
      <c r="K167" s="398"/>
      <c r="L167" s="831"/>
      <c r="M167" s="831"/>
      <c r="N167" s="881"/>
      <c r="O167" s="844"/>
      <c r="P167" s="894"/>
      <c r="Q167" s="112"/>
    </row>
    <row r="168" spans="1:17" hidden="1" x14ac:dyDescent="0.25">
      <c r="A168" s="850"/>
      <c r="B168" s="853"/>
      <c r="C168" s="865">
        <f>'2.Identificacion_Riesgos'!G48</f>
        <v>0</v>
      </c>
      <c r="D168" s="865">
        <f>'3.Controles'!F62</f>
        <v>0</v>
      </c>
      <c r="E168" s="853"/>
      <c r="F168" s="842"/>
      <c r="G168" s="104"/>
      <c r="H168" s="79"/>
      <c r="I168" s="77"/>
      <c r="J168" s="77"/>
      <c r="K168" s="398"/>
      <c r="L168" s="831"/>
      <c r="M168" s="831"/>
      <c r="N168" s="881"/>
      <c r="O168" s="844"/>
      <c r="P168" s="885"/>
      <c r="Q168" s="112"/>
    </row>
    <row r="169" spans="1:17" hidden="1" x14ac:dyDescent="0.25">
      <c r="A169" s="850"/>
      <c r="B169" s="853"/>
      <c r="C169" s="866"/>
      <c r="D169" s="866"/>
      <c r="E169" s="853"/>
      <c r="F169" s="844"/>
      <c r="G169" s="104"/>
      <c r="H169" s="79"/>
      <c r="I169" s="77"/>
      <c r="J169" s="77"/>
      <c r="K169" s="398"/>
      <c r="L169" s="831"/>
      <c r="M169" s="831"/>
      <c r="N169" s="881"/>
      <c r="O169" s="844"/>
      <c r="P169" s="893"/>
      <c r="Q169" s="112"/>
    </row>
    <row r="170" spans="1:17" hidden="1" x14ac:dyDescent="0.25">
      <c r="A170" s="850"/>
      <c r="B170" s="853"/>
      <c r="C170" s="866"/>
      <c r="D170" s="866"/>
      <c r="E170" s="853"/>
      <c r="F170" s="844"/>
      <c r="G170" s="104"/>
      <c r="H170" s="79"/>
      <c r="I170" s="77"/>
      <c r="J170" s="77"/>
      <c r="K170" s="398"/>
      <c r="L170" s="831"/>
      <c r="M170" s="831"/>
      <c r="N170" s="881"/>
      <c r="O170" s="844"/>
      <c r="P170" s="893"/>
      <c r="Q170" s="112"/>
    </row>
    <row r="171" spans="1:17" hidden="1" x14ac:dyDescent="0.25">
      <c r="A171" s="850"/>
      <c r="B171" s="853"/>
      <c r="C171" s="867"/>
      <c r="D171" s="867"/>
      <c r="E171" s="853"/>
      <c r="F171" s="873"/>
      <c r="G171" s="104"/>
      <c r="H171" s="79"/>
      <c r="I171" s="77"/>
      <c r="J171" s="108"/>
      <c r="K171" s="398"/>
      <c r="L171" s="831"/>
      <c r="M171" s="831"/>
      <c r="N171" s="881"/>
      <c r="O171" s="844"/>
      <c r="P171" s="894"/>
      <c r="Q171" s="112"/>
    </row>
    <row r="172" spans="1:17" hidden="1" x14ac:dyDescent="0.25">
      <c r="A172" s="850"/>
      <c r="B172" s="853"/>
      <c r="C172" s="865">
        <f>'2.Identificacion_Riesgos'!G49</f>
        <v>0</v>
      </c>
      <c r="D172" s="865">
        <f>'3.Controles'!F63</f>
        <v>0</v>
      </c>
      <c r="E172" s="853"/>
      <c r="F172" s="842"/>
      <c r="G172" s="104"/>
      <c r="H172" s="79"/>
      <c r="I172" s="77"/>
      <c r="J172" s="77"/>
      <c r="K172" s="398"/>
      <c r="L172" s="831"/>
      <c r="M172" s="831"/>
      <c r="N172" s="881"/>
      <c r="O172" s="844"/>
      <c r="P172" s="885"/>
      <c r="Q172" s="112"/>
    </row>
    <row r="173" spans="1:17" hidden="1" x14ac:dyDescent="0.25">
      <c r="A173" s="850"/>
      <c r="B173" s="853"/>
      <c r="C173" s="866"/>
      <c r="D173" s="866"/>
      <c r="E173" s="853"/>
      <c r="F173" s="844"/>
      <c r="G173" s="104"/>
      <c r="H173" s="79"/>
      <c r="I173" s="77"/>
      <c r="J173" s="77"/>
      <c r="K173" s="398"/>
      <c r="L173" s="831"/>
      <c r="M173" s="831"/>
      <c r="N173" s="881"/>
      <c r="O173" s="844"/>
      <c r="P173" s="893"/>
      <c r="Q173" s="112"/>
    </row>
    <row r="174" spans="1:17" hidden="1" x14ac:dyDescent="0.25">
      <c r="A174" s="850"/>
      <c r="B174" s="853"/>
      <c r="C174" s="866"/>
      <c r="D174" s="866"/>
      <c r="E174" s="853"/>
      <c r="F174" s="844"/>
      <c r="G174" s="104"/>
      <c r="H174" s="79"/>
      <c r="I174" s="77"/>
      <c r="J174" s="77"/>
      <c r="K174" s="398"/>
      <c r="L174" s="831"/>
      <c r="M174" s="831"/>
      <c r="N174" s="881"/>
      <c r="O174" s="844"/>
      <c r="P174" s="893"/>
      <c r="Q174" s="112"/>
    </row>
    <row r="175" spans="1:17" ht="15.75" hidden="1" thickBot="1" x14ac:dyDescent="0.3">
      <c r="A175" s="851"/>
      <c r="B175" s="854"/>
      <c r="C175" s="872"/>
      <c r="D175" s="872"/>
      <c r="E175" s="854"/>
      <c r="F175" s="845"/>
      <c r="G175" s="105"/>
      <c r="H175" s="106"/>
      <c r="I175" s="78"/>
      <c r="J175" s="108"/>
      <c r="K175" s="399"/>
      <c r="L175" s="832"/>
      <c r="M175" s="832"/>
      <c r="N175" s="890"/>
      <c r="O175" s="845"/>
      <c r="P175" s="895"/>
      <c r="Q175" s="113"/>
    </row>
    <row r="176" spans="1:17" hidden="1" x14ac:dyDescent="0.25">
      <c r="A176" s="849" t="s">
        <v>160</v>
      </c>
      <c r="B176" s="852">
        <f>'2.Identificacion_Riesgos'!E50</f>
        <v>0</v>
      </c>
      <c r="C176" s="871">
        <f>'2.Identificacion_Riesgos'!G50</f>
        <v>0</v>
      </c>
      <c r="D176" s="871">
        <f>'3.Controles'!F67</f>
        <v>0</v>
      </c>
      <c r="E176" s="855">
        <f>'2.Identificacion_Riesgos'!V50</f>
        <v>0</v>
      </c>
      <c r="F176" s="843"/>
      <c r="G176" s="19"/>
      <c r="H176" s="80"/>
      <c r="I176" s="8"/>
      <c r="J176" s="8"/>
      <c r="K176" s="348"/>
      <c r="L176" s="833"/>
      <c r="M176" s="833"/>
      <c r="N176" s="880" t="str">
        <f t="shared" ref="N176" si="6">IF(M176="SI","1. Describa el evento presentado 2. Genere una acción correctiva en isolucion 3. Realice nuevamente el proceso de analisis de riesgo"," ")</f>
        <v xml:space="preserve"> </v>
      </c>
      <c r="O176" s="843"/>
      <c r="P176" s="892"/>
      <c r="Q176" s="102"/>
    </row>
    <row r="177" spans="1:17" hidden="1" x14ac:dyDescent="0.25">
      <c r="A177" s="850"/>
      <c r="B177" s="853"/>
      <c r="C177" s="866"/>
      <c r="D177" s="866"/>
      <c r="E177" s="856"/>
      <c r="F177" s="844"/>
      <c r="G177" s="18"/>
      <c r="H177" s="79"/>
      <c r="I177" s="9"/>
      <c r="J177" s="9"/>
      <c r="K177" s="349"/>
      <c r="L177" s="831"/>
      <c r="M177" s="831"/>
      <c r="N177" s="881"/>
      <c r="O177" s="844"/>
      <c r="P177" s="893"/>
      <c r="Q177" s="103"/>
    </row>
    <row r="178" spans="1:17" hidden="1" x14ac:dyDescent="0.25">
      <c r="A178" s="850"/>
      <c r="B178" s="853"/>
      <c r="C178" s="866"/>
      <c r="D178" s="866"/>
      <c r="E178" s="856"/>
      <c r="F178" s="844"/>
      <c r="G178" s="18"/>
      <c r="H178" s="79"/>
      <c r="I178" s="9"/>
      <c r="J178" s="9"/>
      <c r="K178" s="349"/>
      <c r="L178" s="831"/>
      <c r="M178" s="831"/>
      <c r="N178" s="881"/>
      <c r="O178" s="844"/>
      <c r="P178" s="893"/>
      <c r="Q178" s="103"/>
    </row>
    <row r="179" spans="1:17" hidden="1" x14ac:dyDescent="0.25">
      <c r="A179" s="850"/>
      <c r="B179" s="853"/>
      <c r="C179" s="867"/>
      <c r="D179" s="867"/>
      <c r="E179" s="856"/>
      <c r="F179" s="873"/>
      <c r="G179" s="18"/>
      <c r="H179" s="79"/>
      <c r="I179" s="9"/>
      <c r="J179" s="58"/>
      <c r="K179" s="349"/>
      <c r="L179" s="831"/>
      <c r="M179" s="831"/>
      <c r="N179" s="881"/>
      <c r="O179" s="844"/>
      <c r="P179" s="894"/>
      <c r="Q179" s="103"/>
    </row>
    <row r="180" spans="1:17" hidden="1" x14ac:dyDescent="0.25">
      <c r="A180" s="850"/>
      <c r="B180" s="853"/>
      <c r="C180" s="865">
        <f>'2.Identificacion_Riesgos'!G51</f>
        <v>0</v>
      </c>
      <c r="D180" s="865">
        <f>'3.Controles'!F68</f>
        <v>0</v>
      </c>
      <c r="E180" s="853"/>
      <c r="F180" s="842"/>
      <c r="G180" s="104"/>
      <c r="H180" s="79"/>
      <c r="I180" s="77"/>
      <c r="J180" s="77"/>
      <c r="K180" s="398"/>
      <c r="L180" s="831"/>
      <c r="M180" s="831"/>
      <c r="N180" s="881"/>
      <c r="O180" s="844"/>
      <c r="P180" s="885"/>
      <c r="Q180" s="112"/>
    </row>
    <row r="181" spans="1:17" hidden="1" x14ac:dyDescent="0.25">
      <c r="A181" s="850"/>
      <c r="B181" s="853"/>
      <c r="C181" s="866"/>
      <c r="D181" s="866"/>
      <c r="E181" s="853"/>
      <c r="F181" s="844"/>
      <c r="G181" s="104"/>
      <c r="H181" s="79"/>
      <c r="I181" s="77"/>
      <c r="J181" s="77"/>
      <c r="K181" s="398"/>
      <c r="L181" s="831"/>
      <c r="M181" s="831"/>
      <c r="N181" s="881"/>
      <c r="O181" s="844"/>
      <c r="P181" s="893"/>
      <c r="Q181" s="112"/>
    </row>
    <row r="182" spans="1:17" hidden="1" x14ac:dyDescent="0.25">
      <c r="A182" s="850"/>
      <c r="B182" s="853"/>
      <c r="C182" s="866"/>
      <c r="D182" s="866"/>
      <c r="E182" s="853"/>
      <c r="F182" s="844"/>
      <c r="G182" s="104"/>
      <c r="H182" s="79"/>
      <c r="I182" s="77"/>
      <c r="J182" s="77"/>
      <c r="K182" s="398"/>
      <c r="L182" s="831"/>
      <c r="M182" s="831"/>
      <c r="N182" s="881"/>
      <c r="O182" s="844"/>
      <c r="P182" s="893"/>
      <c r="Q182" s="112"/>
    </row>
    <row r="183" spans="1:17" hidden="1" x14ac:dyDescent="0.25">
      <c r="A183" s="850"/>
      <c r="B183" s="853"/>
      <c r="C183" s="867"/>
      <c r="D183" s="867"/>
      <c r="E183" s="853"/>
      <c r="F183" s="873"/>
      <c r="G183" s="104"/>
      <c r="H183" s="79"/>
      <c r="I183" s="77"/>
      <c r="J183" s="77"/>
      <c r="K183" s="398"/>
      <c r="L183" s="831"/>
      <c r="M183" s="831"/>
      <c r="N183" s="881"/>
      <c r="O183" s="844"/>
      <c r="P183" s="894"/>
      <c r="Q183" s="112"/>
    </row>
    <row r="184" spans="1:17" hidden="1" x14ac:dyDescent="0.25">
      <c r="A184" s="850"/>
      <c r="B184" s="853"/>
      <c r="C184" s="865">
        <f>'2.Identificacion_Riesgos'!G52</f>
        <v>0</v>
      </c>
      <c r="D184" s="865">
        <f>'3.Controles'!F69</f>
        <v>0</v>
      </c>
      <c r="E184" s="853"/>
      <c r="F184" s="842"/>
      <c r="G184" s="104"/>
      <c r="H184" s="79"/>
      <c r="I184" s="77"/>
      <c r="J184" s="77"/>
      <c r="K184" s="398"/>
      <c r="L184" s="831"/>
      <c r="M184" s="831"/>
      <c r="N184" s="881"/>
      <c r="O184" s="844"/>
      <c r="P184" s="885"/>
      <c r="Q184" s="112"/>
    </row>
    <row r="185" spans="1:17" hidden="1" x14ac:dyDescent="0.25">
      <c r="A185" s="850"/>
      <c r="B185" s="853"/>
      <c r="C185" s="866"/>
      <c r="D185" s="866"/>
      <c r="E185" s="853"/>
      <c r="F185" s="844"/>
      <c r="G185" s="104"/>
      <c r="H185" s="79"/>
      <c r="I185" s="77"/>
      <c r="J185" s="77"/>
      <c r="K185" s="398"/>
      <c r="L185" s="831"/>
      <c r="M185" s="831"/>
      <c r="N185" s="881"/>
      <c r="O185" s="844"/>
      <c r="P185" s="893"/>
      <c r="Q185" s="112"/>
    </row>
    <row r="186" spans="1:17" hidden="1" x14ac:dyDescent="0.25">
      <c r="A186" s="850"/>
      <c r="B186" s="853"/>
      <c r="C186" s="866"/>
      <c r="D186" s="866"/>
      <c r="E186" s="853"/>
      <c r="F186" s="844"/>
      <c r="G186" s="104"/>
      <c r="H186" s="79"/>
      <c r="I186" s="77"/>
      <c r="J186" s="77"/>
      <c r="K186" s="398"/>
      <c r="L186" s="831"/>
      <c r="M186" s="831"/>
      <c r="N186" s="881"/>
      <c r="O186" s="844"/>
      <c r="P186" s="893"/>
      <c r="Q186" s="112"/>
    </row>
    <row r="187" spans="1:17" hidden="1" x14ac:dyDescent="0.25">
      <c r="A187" s="850"/>
      <c r="B187" s="853"/>
      <c r="C187" s="867"/>
      <c r="D187" s="867"/>
      <c r="E187" s="853"/>
      <c r="F187" s="873"/>
      <c r="G187" s="104"/>
      <c r="H187" s="79"/>
      <c r="I187" s="77"/>
      <c r="J187" s="108"/>
      <c r="K187" s="398"/>
      <c r="L187" s="831"/>
      <c r="M187" s="831"/>
      <c r="N187" s="881"/>
      <c r="O187" s="844"/>
      <c r="P187" s="894"/>
      <c r="Q187" s="112"/>
    </row>
    <row r="188" spans="1:17" hidden="1" x14ac:dyDescent="0.25">
      <c r="A188" s="850"/>
      <c r="B188" s="853"/>
      <c r="C188" s="865">
        <f>'2.Identificacion_Riesgos'!G53</f>
        <v>0</v>
      </c>
      <c r="D188" s="865">
        <f>'3.Controles'!F70</f>
        <v>0</v>
      </c>
      <c r="E188" s="853"/>
      <c r="F188" s="842"/>
      <c r="G188" s="104"/>
      <c r="H188" s="79"/>
      <c r="I188" s="77"/>
      <c r="J188" s="77"/>
      <c r="K188" s="398"/>
      <c r="L188" s="831"/>
      <c r="M188" s="831"/>
      <c r="N188" s="881"/>
      <c r="O188" s="844"/>
      <c r="P188" s="885"/>
      <c r="Q188" s="112"/>
    </row>
    <row r="189" spans="1:17" hidden="1" x14ac:dyDescent="0.25">
      <c r="A189" s="850"/>
      <c r="B189" s="853"/>
      <c r="C189" s="866"/>
      <c r="D189" s="866"/>
      <c r="E189" s="853"/>
      <c r="F189" s="844"/>
      <c r="G189" s="104"/>
      <c r="H189" s="79"/>
      <c r="I189" s="77"/>
      <c r="J189" s="77"/>
      <c r="K189" s="398"/>
      <c r="L189" s="831"/>
      <c r="M189" s="831"/>
      <c r="N189" s="881"/>
      <c r="O189" s="844"/>
      <c r="P189" s="893"/>
      <c r="Q189" s="112"/>
    </row>
    <row r="190" spans="1:17" hidden="1" x14ac:dyDescent="0.25">
      <c r="A190" s="850"/>
      <c r="B190" s="853"/>
      <c r="C190" s="866"/>
      <c r="D190" s="866"/>
      <c r="E190" s="853"/>
      <c r="F190" s="844"/>
      <c r="G190" s="104"/>
      <c r="H190" s="79"/>
      <c r="I190" s="77"/>
      <c r="J190" s="77"/>
      <c r="K190" s="398"/>
      <c r="L190" s="831"/>
      <c r="M190" s="831"/>
      <c r="N190" s="881"/>
      <c r="O190" s="844"/>
      <c r="P190" s="893"/>
      <c r="Q190" s="112"/>
    </row>
    <row r="191" spans="1:17" hidden="1" x14ac:dyDescent="0.25">
      <c r="A191" s="850"/>
      <c r="B191" s="853"/>
      <c r="C191" s="867"/>
      <c r="D191" s="867"/>
      <c r="E191" s="853"/>
      <c r="F191" s="873"/>
      <c r="G191" s="104"/>
      <c r="H191" s="79"/>
      <c r="I191" s="77"/>
      <c r="J191" s="108"/>
      <c r="K191" s="398"/>
      <c r="L191" s="831"/>
      <c r="M191" s="831"/>
      <c r="N191" s="881"/>
      <c r="O191" s="844"/>
      <c r="P191" s="894"/>
      <c r="Q191" s="112"/>
    </row>
    <row r="192" spans="1:17" hidden="1" x14ac:dyDescent="0.25">
      <c r="A192" s="850"/>
      <c r="B192" s="853"/>
      <c r="C192" s="865">
        <f>'2.Identificacion_Riesgos'!G54</f>
        <v>0</v>
      </c>
      <c r="D192" s="865">
        <f>'3.Controles'!F71</f>
        <v>0</v>
      </c>
      <c r="E192" s="853"/>
      <c r="F192" s="842"/>
      <c r="G192" s="104"/>
      <c r="H192" s="79"/>
      <c r="I192" s="77"/>
      <c r="J192" s="77"/>
      <c r="K192" s="398"/>
      <c r="L192" s="831"/>
      <c r="M192" s="831"/>
      <c r="N192" s="881"/>
      <c r="O192" s="844"/>
      <c r="P192" s="885"/>
      <c r="Q192" s="112"/>
    </row>
    <row r="193" spans="1:17" hidden="1" x14ac:dyDescent="0.25">
      <c r="A193" s="850"/>
      <c r="B193" s="853"/>
      <c r="C193" s="866"/>
      <c r="D193" s="866"/>
      <c r="E193" s="853"/>
      <c r="F193" s="844"/>
      <c r="G193" s="104"/>
      <c r="H193" s="79"/>
      <c r="I193" s="77"/>
      <c r="J193" s="77"/>
      <c r="K193" s="398"/>
      <c r="L193" s="831"/>
      <c r="M193" s="831"/>
      <c r="N193" s="881"/>
      <c r="O193" s="844"/>
      <c r="P193" s="893"/>
      <c r="Q193" s="112"/>
    </row>
    <row r="194" spans="1:17" hidden="1" x14ac:dyDescent="0.25">
      <c r="A194" s="850"/>
      <c r="B194" s="853"/>
      <c r="C194" s="866"/>
      <c r="D194" s="866"/>
      <c r="E194" s="853"/>
      <c r="F194" s="844"/>
      <c r="G194" s="104"/>
      <c r="H194" s="79"/>
      <c r="I194" s="77"/>
      <c r="J194" s="77"/>
      <c r="K194" s="398"/>
      <c r="L194" s="831"/>
      <c r="M194" s="831"/>
      <c r="N194" s="881"/>
      <c r="O194" s="844"/>
      <c r="P194" s="893"/>
      <c r="Q194" s="112"/>
    </row>
    <row r="195" spans="1:17" ht="15.75" hidden="1" thickBot="1" x14ac:dyDescent="0.3">
      <c r="A195" s="851"/>
      <c r="B195" s="854"/>
      <c r="C195" s="872"/>
      <c r="D195" s="872"/>
      <c r="E195" s="854"/>
      <c r="F195" s="845"/>
      <c r="G195" s="105"/>
      <c r="H195" s="106"/>
      <c r="I195" s="78"/>
      <c r="J195" s="123"/>
      <c r="K195" s="399"/>
      <c r="L195" s="832"/>
      <c r="M195" s="832"/>
      <c r="N195" s="890"/>
      <c r="O195" s="845"/>
      <c r="P195" s="895"/>
      <c r="Q195" s="113"/>
    </row>
    <row r="196" spans="1:17" hidden="1" x14ac:dyDescent="0.25">
      <c r="A196" s="849" t="s">
        <v>161</v>
      </c>
      <c r="B196" s="852">
        <f>'2.Identificacion_Riesgos'!E55</f>
        <v>0</v>
      </c>
      <c r="C196" s="871">
        <f>'2.Identificacion_Riesgos'!G55</f>
        <v>0</v>
      </c>
      <c r="D196" s="871">
        <f>'3.Controles'!F75</f>
        <v>0</v>
      </c>
      <c r="E196" s="855">
        <f>'2.Identificacion_Riesgos'!V55</f>
        <v>0</v>
      </c>
      <c r="F196" s="843"/>
      <c r="G196" s="19"/>
      <c r="H196" s="80"/>
      <c r="I196" s="8"/>
      <c r="J196" s="8"/>
      <c r="K196" s="348"/>
      <c r="L196" s="833"/>
      <c r="M196" s="833"/>
      <c r="N196" s="880" t="str">
        <f t="shared" ref="N196" si="7">IF(M196="SI","1. Describa el evento presentado 2. Genere una acción correctiva en isolucion 3. Realice nuevamente el proceso de analisis de riesgo"," ")</f>
        <v xml:space="preserve"> </v>
      </c>
      <c r="O196" s="843"/>
      <c r="P196" s="892"/>
      <c r="Q196" s="102"/>
    </row>
    <row r="197" spans="1:17" hidden="1" x14ac:dyDescent="0.25">
      <c r="A197" s="850"/>
      <c r="B197" s="853"/>
      <c r="C197" s="866"/>
      <c r="D197" s="866"/>
      <c r="E197" s="856"/>
      <c r="F197" s="844"/>
      <c r="G197" s="18"/>
      <c r="H197" s="79"/>
      <c r="I197" s="9"/>
      <c r="J197" s="9"/>
      <c r="K197" s="349"/>
      <c r="L197" s="831"/>
      <c r="M197" s="831"/>
      <c r="N197" s="881"/>
      <c r="O197" s="844"/>
      <c r="P197" s="893"/>
      <c r="Q197" s="103"/>
    </row>
    <row r="198" spans="1:17" hidden="1" x14ac:dyDescent="0.25">
      <c r="A198" s="850"/>
      <c r="B198" s="853"/>
      <c r="C198" s="866"/>
      <c r="D198" s="866"/>
      <c r="E198" s="856"/>
      <c r="F198" s="844"/>
      <c r="G198" s="18"/>
      <c r="H198" s="79"/>
      <c r="I198" s="9"/>
      <c r="J198" s="9"/>
      <c r="K198" s="349"/>
      <c r="L198" s="831"/>
      <c r="M198" s="831"/>
      <c r="N198" s="881"/>
      <c r="O198" s="844"/>
      <c r="P198" s="893"/>
      <c r="Q198" s="103"/>
    </row>
    <row r="199" spans="1:17" hidden="1" x14ac:dyDescent="0.25">
      <c r="A199" s="850"/>
      <c r="B199" s="853"/>
      <c r="C199" s="867"/>
      <c r="D199" s="867"/>
      <c r="E199" s="856"/>
      <c r="F199" s="873"/>
      <c r="G199" s="18"/>
      <c r="H199" s="79"/>
      <c r="I199" s="9"/>
      <c r="J199" s="58"/>
      <c r="K199" s="349"/>
      <c r="L199" s="831"/>
      <c r="M199" s="831"/>
      <c r="N199" s="881"/>
      <c r="O199" s="844"/>
      <c r="P199" s="894"/>
      <c r="Q199" s="103"/>
    </row>
    <row r="200" spans="1:17" hidden="1" x14ac:dyDescent="0.25">
      <c r="A200" s="850"/>
      <c r="B200" s="853"/>
      <c r="C200" s="865">
        <f>'2.Identificacion_Riesgos'!G56</f>
        <v>0</v>
      </c>
      <c r="D200" s="865">
        <f>'3.Controles'!F76</f>
        <v>0</v>
      </c>
      <c r="E200" s="853"/>
      <c r="F200" s="842"/>
      <c r="G200" s="104"/>
      <c r="H200" s="79"/>
      <c r="I200" s="77"/>
      <c r="J200" s="77"/>
      <c r="K200" s="398"/>
      <c r="L200" s="831"/>
      <c r="M200" s="831"/>
      <c r="N200" s="881"/>
      <c r="O200" s="844"/>
      <c r="P200" s="885"/>
      <c r="Q200" s="112"/>
    </row>
    <row r="201" spans="1:17" hidden="1" x14ac:dyDescent="0.25">
      <c r="A201" s="850"/>
      <c r="B201" s="853"/>
      <c r="C201" s="866"/>
      <c r="D201" s="866"/>
      <c r="E201" s="853"/>
      <c r="F201" s="844"/>
      <c r="G201" s="104"/>
      <c r="H201" s="79"/>
      <c r="I201" s="77"/>
      <c r="J201" s="77"/>
      <c r="K201" s="398"/>
      <c r="L201" s="831"/>
      <c r="M201" s="831"/>
      <c r="N201" s="881"/>
      <c r="O201" s="844"/>
      <c r="P201" s="893"/>
      <c r="Q201" s="112"/>
    </row>
    <row r="202" spans="1:17" hidden="1" x14ac:dyDescent="0.25">
      <c r="A202" s="850"/>
      <c r="B202" s="853"/>
      <c r="C202" s="866"/>
      <c r="D202" s="866"/>
      <c r="E202" s="853"/>
      <c r="F202" s="844"/>
      <c r="G202" s="104"/>
      <c r="H202" s="79"/>
      <c r="I202" s="77"/>
      <c r="J202" s="77"/>
      <c r="K202" s="398"/>
      <c r="L202" s="831"/>
      <c r="M202" s="831"/>
      <c r="N202" s="881"/>
      <c r="O202" s="844"/>
      <c r="P202" s="893"/>
      <c r="Q202" s="112"/>
    </row>
    <row r="203" spans="1:17" hidden="1" x14ac:dyDescent="0.25">
      <c r="A203" s="850"/>
      <c r="B203" s="853"/>
      <c r="C203" s="867"/>
      <c r="D203" s="867"/>
      <c r="E203" s="853"/>
      <c r="F203" s="873"/>
      <c r="G203" s="104"/>
      <c r="H203" s="79"/>
      <c r="I203" s="77"/>
      <c r="J203" s="108"/>
      <c r="K203" s="398"/>
      <c r="L203" s="831"/>
      <c r="M203" s="831"/>
      <c r="N203" s="881"/>
      <c r="O203" s="844"/>
      <c r="P203" s="894"/>
      <c r="Q203" s="112"/>
    </row>
    <row r="204" spans="1:17" hidden="1" x14ac:dyDescent="0.25">
      <c r="A204" s="850"/>
      <c r="B204" s="853"/>
      <c r="C204" s="865">
        <f>'2.Identificacion_Riesgos'!G57</f>
        <v>0</v>
      </c>
      <c r="D204" s="865">
        <f>'3.Controles'!F77</f>
        <v>0</v>
      </c>
      <c r="E204" s="853"/>
      <c r="F204" s="842"/>
      <c r="G204" s="104"/>
      <c r="H204" s="79"/>
      <c r="I204" s="77"/>
      <c r="J204" s="77"/>
      <c r="K204" s="398"/>
      <c r="L204" s="831"/>
      <c r="M204" s="831"/>
      <c r="N204" s="881"/>
      <c r="O204" s="844"/>
      <c r="P204" s="885"/>
      <c r="Q204" s="112"/>
    </row>
    <row r="205" spans="1:17" hidden="1" x14ac:dyDescent="0.25">
      <c r="A205" s="850"/>
      <c r="B205" s="853"/>
      <c r="C205" s="866"/>
      <c r="D205" s="866"/>
      <c r="E205" s="853"/>
      <c r="F205" s="844"/>
      <c r="G205" s="104"/>
      <c r="H205" s="79"/>
      <c r="I205" s="77"/>
      <c r="J205" s="77"/>
      <c r="K205" s="398"/>
      <c r="L205" s="831"/>
      <c r="M205" s="831"/>
      <c r="N205" s="881"/>
      <c r="O205" s="844"/>
      <c r="P205" s="893"/>
      <c r="Q205" s="112"/>
    </row>
    <row r="206" spans="1:17" hidden="1" x14ac:dyDescent="0.25">
      <c r="A206" s="850"/>
      <c r="B206" s="853"/>
      <c r="C206" s="866"/>
      <c r="D206" s="866"/>
      <c r="E206" s="853"/>
      <c r="F206" s="844"/>
      <c r="G206" s="104"/>
      <c r="H206" s="79"/>
      <c r="I206" s="77"/>
      <c r="J206" s="77"/>
      <c r="K206" s="398"/>
      <c r="L206" s="831"/>
      <c r="M206" s="831"/>
      <c r="N206" s="881"/>
      <c r="O206" s="844"/>
      <c r="P206" s="893"/>
      <c r="Q206" s="112"/>
    </row>
    <row r="207" spans="1:17" hidden="1" x14ac:dyDescent="0.25">
      <c r="A207" s="850"/>
      <c r="B207" s="853"/>
      <c r="C207" s="867"/>
      <c r="D207" s="867"/>
      <c r="E207" s="853"/>
      <c r="F207" s="873"/>
      <c r="G207" s="104"/>
      <c r="H207" s="79"/>
      <c r="I207" s="77"/>
      <c r="J207" s="108"/>
      <c r="K207" s="398"/>
      <c r="L207" s="831"/>
      <c r="M207" s="831"/>
      <c r="N207" s="881"/>
      <c r="O207" s="844"/>
      <c r="P207" s="894"/>
      <c r="Q207" s="112"/>
    </row>
    <row r="208" spans="1:17" hidden="1" x14ac:dyDescent="0.25">
      <c r="A208" s="850"/>
      <c r="B208" s="853"/>
      <c r="C208" s="865">
        <f>'2.Identificacion_Riesgos'!G58</f>
        <v>0</v>
      </c>
      <c r="D208" s="865">
        <f>'3.Controles'!F78</f>
        <v>0</v>
      </c>
      <c r="E208" s="853"/>
      <c r="F208" s="842"/>
      <c r="G208" s="104"/>
      <c r="H208" s="79"/>
      <c r="I208" s="77"/>
      <c r="J208" s="77"/>
      <c r="K208" s="398"/>
      <c r="L208" s="831"/>
      <c r="M208" s="831"/>
      <c r="N208" s="881"/>
      <c r="O208" s="844"/>
      <c r="P208" s="885"/>
      <c r="Q208" s="112"/>
    </row>
    <row r="209" spans="1:17" hidden="1" x14ac:dyDescent="0.25">
      <c r="A209" s="850"/>
      <c r="B209" s="853"/>
      <c r="C209" s="866"/>
      <c r="D209" s="866"/>
      <c r="E209" s="853"/>
      <c r="F209" s="844"/>
      <c r="G209" s="104"/>
      <c r="H209" s="79"/>
      <c r="I209" s="77"/>
      <c r="J209" s="77"/>
      <c r="K209" s="398"/>
      <c r="L209" s="831"/>
      <c r="M209" s="831"/>
      <c r="N209" s="881"/>
      <c r="O209" s="844"/>
      <c r="P209" s="893"/>
      <c r="Q209" s="112"/>
    </row>
    <row r="210" spans="1:17" hidden="1" x14ac:dyDescent="0.25">
      <c r="A210" s="850"/>
      <c r="B210" s="853"/>
      <c r="C210" s="866"/>
      <c r="D210" s="866"/>
      <c r="E210" s="853"/>
      <c r="F210" s="844"/>
      <c r="G210" s="104"/>
      <c r="H210" s="79"/>
      <c r="I210" s="77"/>
      <c r="J210" s="77"/>
      <c r="K210" s="398"/>
      <c r="L210" s="831"/>
      <c r="M210" s="831"/>
      <c r="N210" s="881"/>
      <c r="O210" s="844"/>
      <c r="P210" s="893"/>
      <c r="Q210" s="112"/>
    </row>
    <row r="211" spans="1:17" hidden="1" x14ac:dyDescent="0.25">
      <c r="A211" s="850"/>
      <c r="B211" s="853"/>
      <c r="C211" s="867"/>
      <c r="D211" s="867"/>
      <c r="E211" s="853"/>
      <c r="F211" s="873"/>
      <c r="G211" s="104"/>
      <c r="H211" s="79"/>
      <c r="I211" s="77"/>
      <c r="J211" s="108"/>
      <c r="K211" s="398"/>
      <c r="L211" s="831"/>
      <c r="M211" s="831"/>
      <c r="N211" s="881"/>
      <c r="O211" s="844"/>
      <c r="P211" s="894"/>
      <c r="Q211" s="112"/>
    </row>
    <row r="212" spans="1:17" hidden="1" x14ac:dyDescent="0.25">
      <c r="A212" s="850"/>
      <c r="B212" s="853"/>
      <c r="C212" s="865">
        <f>'2.Identificacion_Riesgos'!G59</f>
        <v>0</v>
      </c>
      <c r="D212" s="865">
        <f>'3.Controles'!F79</f>
        <v>0</v>
      </c>
      <c r="E212" s="853"/>
      <c r="F212" s="842"/>
      <c r="G212" s="104"/>
      <c r="H212" s="79"/>
      <c r="I212" s="77"/>
      <c r="J212" s="77"/>
      <c r="K212" s="398"/>
      <c r="L212" s="831"/>
      <c r="M212" s="831"/>
      <c r="N212" s="881"/>
      <c r="O212" s="844"/>
      <c r="P212" s="885"/>
      <c r="Q212" s="112"/>
    </row>
    <row r="213" spans="1:17" hidden="1" x14ac:dyDescent="0.25">
      <c r="A213" s="850"/>
      <c r="B213" s="853"/>
      <c r="C213" s="866"/>
      <c r="D213" s="866"/>
      <c r="E213" s="853"/>
      <c r="F213" s="844"/>
      <c r="G213" s="104"/>
      <c r="H213" s="79"/>
      <c r="I213" s="77"/>
      <c r="J213" s="77"/>
      <c r="K213" s="398"/>
      <c r="L213" s="831"/>
      <c r="M213" s="831"/>
      <c r="N213" s="881"/>
      <c r="O213" s="844"/>
      <c r="P213" s="893"/>
      <c r="Q213" s="112"/>
    </row>
    <row r="214" spans="1:17" hidden="1" x14ac:dyDescent="0.25">
      <c r="A214" s="850"/>
      <c r="B214" s="853"/>
      <c r="C214" s="866"/>
      <c r="D214" s="866"/>
      <c r="E214" s="853"/>
      <c r="F214" s="844"/>
      <c r="G214" s="104"/>
      <c r="H214" s="79"/>
      <c r="I214" s="77"/>
      <c r="J214" s="77"/>
      <c r="K214" s="398"/>
      <c r="L214" s="831"/>
      <c r="M214" s="831"/>
      <c r="N214" s="881"/>
      <c r="O214" s="844"/>
      <c r="P214" s="893"/>
      <c r="Q214" s="112"/>
    </row>
    <row r="215" spans="1:17" ht="15.75" hidden="1" thickBot="1" x14ac:dyDescent="0.3">
      <c r="A215" s="851"/>
      <c r="B215" s="854"/>
      <c r="C215" s="872"/>
      <c r="D215" s="872"/>
      <c r="E215" s="854"/>
      <c r="F215" s="845"/>
      <c r="G215" s="105"/>
      <c r="H215" s="106"/>
      <c r="I215" s="78"/>
      <c r="J215" s="123"/>
      <c r="K215" s="399"/>
      <c r="L215" s="832"/>
      <c r="M215" s="832"/>
      <c r="N215" s="890"/>
      <c r="O215" s="845"/>
      <c r="P215" s="895"/>
      <c r="Q215" s="113"/>
    </row>
  </sheetData>
  <mergeCells count="288">
    <mergeCell ref="M196:M215"/>
    <mergeCell ref="N196:N215"/>
    <mergeCell ref="O196:O215"/>
    <mergeCell ref="P196:P199"/>
    <mergeCell ref="P200:P203"/>
    <mergeCell ref="P204:P207"/>
    <mergeCell ref="P208:P211"/>
    <mergeCell ref="P212:P215"/>
    <mergeCell ref="M176:M195"/>
    <mergeCell ref="N176:N195"/>
    <mergeCell ref="O176:O195"/>
    <mergeCell ref="P176:P179"/>
    <mergeCell ref="P180:P183"/>
    <mergeCell ref="P184:P187"/>
    <mergeCell ref="P188:P191"/>
    <mergeCell ref="P192:P195"/>
    <mergeCell ref="P168:P171"/>
    <mergeCell ref="P172:P175"/>
    <mergeCell ref="M136:M155"/>
    <mergeCell ref="N136:N155"/>
    <mergeCell ref="O136:O155"/>
    <mergeCell ref="P136:P139"/>
    <mergeCell ref="P140:P143"/>
    <mergeCell ref="P144:P147"/>
    <mergeCell ref="P148:P151"/>
    <mergeCell ref="P152:P155"/>
    <mergeCell ref="M156:M175"/>
    <mergeCell ref="N156:N175"/>
    <mergeCell ref="O156:O175"/>
    <mergeCell ref="P156:P159"/>
    <mergeCell ref="P160:P163"/>
    <mergeCell ref="P164:P167"/>
    <mergeCell ref="M116:M135"/>
    <mergeCell ref="N116:N135"/>
    <mergeCell ref="O116:O135"/>
    <mergeCell ref="P116:P119"/>
    <mergeCell ref="P120:P123"/>
    <mergeCell ref="P124:P127"/>
    <mergeCell ref="P128:P131"/>
    <mergeCell ref="P132:P135"/>
    <mergeCell ref="M95:M115"/>
    <mergeCell ref="N95:N115"/>
    <mergeCell ref="O95:O115"/>
    <mergeCell ref="P95:P99"/>
    <mergeCell ref="P100:P103"/>
    <mergeCell ref="P104:P107"/>
    <mergeCell ref="P108:P111"/>
    <mergeCell ref="P112:P115"/>
    <mergeCell ref="M75:M94"/>
    <mergeCell ref="N75:N94"/>
    <mergeCell ref="O75:O94"/>
    <mergeCell ref="P75:P78"/>
    <mergeCell ref="P79:P82"/>
    <mergeCell ref="P83:P86"/>
    <mergeCell ref="P87:P90"/>
    <mergeCell ref="P91:P94"/>
    <mergeCell ref="M55:M74"/>
    <mergeCell ref="N55:N74"/>
    <mergeCell ref="O55:O74"/>
    <mergeCell ref="P55:P58"/>
    <mergeCell ref="P59:P62"/>
    <mergeCell ref="P63:P66"/>
    <mergeCell ref="P67:P70"/>
    <mergeCell ref="P71:P74"/>
    <mergeCell ref="M33:M54"/>
    <mergeCell ref="N33:N54"/>
    <mergeCell ref="O33:O54"/>
    <mergeCell ref="P33:P37"/>
    <mergeCell ref="P38:P42"/>
    <mergeCell ref="P43:P46"/>
    <mergeCell ref="P47:P50"/>
    <mergeCell ref="P51:P54"/>
    <mergeCell ref="M10:Q10"/>
    <mergeCell ref="M11:O11"/>
    <mergeCell ref="P11:Q11"/>
    <mergeCell ref="M13:M32"/>
    <mergeCell ref="N13:N32"/>
    <mergeCell ref="O13:O32"/>
    <mergeCell ref="P13:P17"/>
    <mergeCell ref="P18:P21"/>
    <mergeCell ref="P22:P24"/>
    <mergeCell ref="P25:P28"/>
    <mergeCell ref="P29:P32"/>
    <mergeCell ref="C200:C203"/>
    <mergeCell ref="F200:F203"/>
    <mergeCell ref="C204:C207"/>
    <mergeCell ref="F204:F207"/>
    <mergeCell ref="C208:C211"/>
    <mergeCell ref="F208:F211"/>
    <mergeCell ref="C212:C215"/>
    <mergeCell ref="F212:F215"/>
    <mergeCell ref="A196:A215"/>
    <mergeCell ref="B196:B215"/>
    <mergeCell ref="C196:C199"/>
    <mergeCell ref="E196:E215"/>
    <mergeCell ref="F196:F199"/>
    <mergeCell ref="D196:D199"/>
    <mergeCell ref="D200:D203"/>
    <mergeCell ref="D204:D207"/>
    <mergeCell ref="D208:D211"/>
    <mergeCell ref="D212:D215"/>
    <mergeCell ref="C180:C183"/>
    <mergeCell ref="F180:F183"/>
    <mergeCell ref="C184:C187"/>
    <mergeCell ref="F184:F187"/>
    <mergeCell ref="C188:C191"/>
    <mergeCell ref="F188:F191"/>
    <mergeCell ref="C192:C195"/>
    <mergeCell ref="F192:F195"/>
    <mergeCell ref="A176:A195"/>
    <mergeCell ref="B176:B195"/>
    <mergeCell ref="C176:C179"/>
    <mergeCell ref="E176:E195"/>
    <mergeCell ref="F176:F179"/>
    <mergeCell ref="D176:D179"/>
    <mergeCell ref="D180:D183"/>
    <mergeCell ref="D184:D187"/>
    <mergeCell ref="D188:D191"/>
    <mergeCell ref="D192:D195"/>
    <mergeCell ref="C160:C163"/>
    <mergeCell ref="F160:F163"/>
    <mergeCell ref="C164:C167"/>
    <mergeCell ref="F164:F167"/>
    <mergeCell ref="C168:C171"/>
    <mergeCell ref="F168:F171"/>
    <mergeCell ref="C172:C175"/>
    <mergeCell ref="F172:F175"/>
    <mergeCell ref="D156:D159"/>
    <mergeCell ref="D160:D163"/>
    <mergeCell ref="D164:D167"/>
    <mergeCell ref="D168:D171"/>
    <mergeCell ref="D172:D175"/>
    <mergeCell ref="D136:D139"/>
    <mergeCell ref="D132:D135"/>
    <mergeCell ref="A156:A175"/>
    <mergeCell ref="B156:B175"/>
    <mergeCell ref="C156:C159"/>
    <mergeCell ref="E156:E175"/>
    <mergeCell ref="F156:F159"/>
    <mergeCell ref="C140:C143"/>
    <mergeCell ref="F140:F143"/>
    <mergeCell ref="C144:C147"/>
    <mergeCell ref="F144:F147"/>
    <mergeCell ref="C148:C151"/>
    <mergeCell ref="F148:F151"/>
    <mergeCell ref="C152:C155"/>
    <mergeCell ref="F152:F155"/>
    <mergeCell ref="A136:A155"/>
    <mergeCell ref="B136:B155"/>
    <mergeCell ref="C136:C139"/>
    <mergeCell ref="E136:E155"/>
    <mergeCell ref="F136:F139"/>
    <mergeCell ref="D140:D143"/>
    <mergeCell ref="D144:D147"/>
    <mergeCell ref="D148:D151"/>
    <mergeCell ref="D152:D155"/>
    <mergeCell ref="D112:D115"/>
    <mergeCell ref="D116:D119"/>
    <mergeCell ref="F120:F123"/>
    <mergeCell ref="C124:C127"/>
    <mergeCell ref="F124:F127"/>
    <mergeCell ref="C128:C131"/>
    <mergeCell ref="F128:F131"/>
    <mergeCell ref="C132:C135"/>
    <mergeCell ref="F132:F135"/>
    <mergeCell ref="F91:F94"/>
    <mergeCell ref="A116:A135"/>
    <mergeCell ref="B116:B135"/>
    <mergeCell ref="C116:C119"/>
    <mergeCell ref="E116:E135"/>
    <mergeCell ref="A95:A115"/>
    <mergeCell ref="B95:B115"/>
    <mergeCell ref="C95:C99"/>
    <mergeCell ref="D120:D123"/>
    <mergeCell ref="D124:D127"/>
    <mergeCell ref="D128:D131"/>
    <mergeCell ref="C120:C123"/>
    <mergeCell ref="F116:F119"/>
    <mergeCell ref="C100:C103"/>
    <mergeCell ref="F100:F103"/>
    <mergeCell ref="C104:C107"/>
    <mergeCell ref="F104:F107"/>
    <mergeCell ref="C108:C111"/>
    <mergeCell ref="F108:F111"/>
    <mergeCell ref="C112:C115"/>
    <mergeCell ref="F112:F115"/>
    <mergeCell ref="E95:E115"/>
    <mergeCell ref="F95:F99"/>
    <mergeCell ref="D95:D99"/>
    <mergeCell ref="D71:D74"/>
    <mergeCell ref="A55:A74"/>
    <mergeCell ref="B55:B74"/>
    <mergeCell ref="C55:C58"/>
    <mergeCell ref="C79:C82"/>
    <mergeCell ref="F75:F78"/>
    <mergeCell ref="C83:C86"/>
    <mergeCell ref="F83:F86"/>
    <mergeCell ref="C87:C90"/>
    <mergeCell ref="F87:F90"/>
    <mergeCell ref="C59:C62"/>
    <mergeCell ref="F59:F62"/>
    <mergeCell ref="C63:C66"/>
    <mergeCell ref="F63:F66"/>
    <mergeCell ref="C67:C70"/>
    <mergeCell ref="F67:F70"/>
    <mergeCell ref="C71:C74"/>
    <mergeCell ref="F71:F74"/>
    <mergeCell ref="D75:D78"/>
    <mergeCell ref="D79:D82"/>
    <mergeCell ref="D83:D86"/>
    <mergeCell ref="D87:D90"/>
    <mergeCell ref="A75:A94"/>
    <mergeCell ref="B75:B94"/>
    <mergeCell ref="D91:D94"/>
    <mergeCell ref="C75:C78"/>
    <mergeCell ref="E75:E94"/>
    <mergeCell ref="C91:C94"/>
    <mergeCell ref="D33:D37"/>
    <mergeCell ref="F22:F24"/>
    <mergeCell ref="C25:C28"/>
    <mergeCell ref="F25:F28"/>
    <mergeCell ref="F29:F32"/>
    <mergeCell ref="C29:C32"/>
    <mergeCell ref="E55:E74"/>
    <mergeCell ref="F55:F58"/>
    <mergeCell ref="C47:C50"/>
    <mergeCell ref="F47:F50"/>
    <mergeCell ref="C51:C54"/>
    <mergeCell ref="F51:F54"/>
    <mergeCell ref="D38:D42"/>
    <mergeCell ref="D43:D46"/>
    <mergeCell ref="D47:D50"/>
    <mergeCell ref="D51:D54"/>
    <mergeCell ref="D55:D58"/>
    <mergeCell ref="D59:D62"/>
    <mergeCell ref="D63:D66"/>
    <mergeCell ref="D67:D70"/>
    <mergeCell ref="A33:A54"/>
    <mergeCell ref="B33:B54"/>
    <mergeCell ref="C33:C37"/>
    <mergeCell ref="E33:E54"/>
    <mergeCell ref="F33:F37"/>
    <mergeCell ref="C38:C42"/>
    <mergeCell ref="F38:F42"/>
    <mergeCell ref="C43:C46"/>
    <mergeCell ref="F43:F46"/>
    <mergeCell ref="D18:D21"/>
    <mergeCell ref="L13:L32"/>
    <mergeCell ref="C13:C17"/>
    <mergeCell ref="F13:F17"/>
    <mergeCell ref="C18:C21"/>
    <mergeCell ref="F18:F21"/>
    <mergeCell ref="D22:D24"/>
    <mergeCell ref="D25:D28"/>
    <mergeCell ref="D29:D32"/>
    <mergeCell ref="L11:L12"/>
    <mergeCell ref="K11:K12"/>
    <mergeCell ref="F11:F12"/>
    <mergeCell ref="G11:G12"/>
    <mergeCell ref="H11:H12"/>
    <mergeCell ref="B11:B12"/>
    <mergeCell ref="C11:C12"/>
    <mergeCell ref="E11:E12"/>
    <mergeCell ref="D13:D17"/>
    <mergeCell ref="L116:L135"/>
    <mergeCell ref="L136:L155"/>
    <mergeCell ref="L156:L175"/>
    <mergeCell ref="L176:L195"/>
    <mergeCell ref="L196:L215"/>
    <mergeCell ref="A10:L10"/>
    <mergeCell ref="A1:C8"/>
    <mergeCell ref="O1:Q4"/>
    <mergeCell ref="O5:Q8"/>
    <mergeCell ref="D11:D12"/>
    <mergeCell ref="D1:N8"/>
    <mergeCell ref="D100:D103"/>
    <mergeCell ref="D104:D107"/>
    <mergeCell ref="D108:D111"/>
    <mergeCell ref="L33:L54"/>
    <mergeCell ref="L55:L74"/>
    <mergeCell ref="L75:L94"/>
    <mergeCell ref="L95:L115"/>
    <mergeCell ref="A11:A12"/>
    <mergeCell ref="A13:A32"/>
    <mergeCell ref="B13:B32"/>
    <mergeCell ref="E13:E32"/>
    <mergeCell ref="C22:C24"/>
    <mergeCell ref="I11:J11"/>
  </mergeCells>
  <phoneticPr fontId="58" type="noConversion"/>
  <conditionalFormatting sqref="N13:N215">
    <cfRule type="containsText" dxfId="20" priority="14" operator="containsText" text="SI">
      <formula>NOT(ISERROR(SEARCH("SI",N13)))</formula>
    </cfRule>
  </conditionalFormatting>
  <conditionalFormatting sqref="N33:N54">
    <cfRule type="containsText" dxfId="19" priority="13" operator="containsText" text="SI">
      <formula>NOT(ISERROR(SEARCH("SI",N33)))</formula>
    </cfRule>
  </conditionalFormatting>
  <conditionalFormatting sqref="N55:N74">
    <cfRule type="containsText" dxfId="18" priority="12" operator="containsText" text="SI">
      <formula>NOT(ISERROR(SEARCH("SI",N55)))</formula>
    </cfRule>
  </conditionalFormatting>
  <conditionalFormatting sqref="N75:N94">
    <cfRule type="containsText" dxfId="17" priority="11" operator="containsText" text="SI">
      <formula>NOT(ISERROR(SEARCH("SI",N75)))</formula>
    </cfRule>
  </conditionalFormatting>
  <conditionalFormatting sqref="N116:N135">
    <cfRule type="containsText" dxfId="16" priority="9" operator="containsText" text="SI">
      <formula>NOT(ISERROR(SEARCH("SI",N116)))</formula>
    </cfRule>
  </conditionalFormatting>
  <conditionalFormatting sqref="N136:N155">
    <cfRule type="containsText" dxfId="15" priority="8" operator="containsText" text="SI">
      <formula>NOT(ISERROR(SEARCH("SI",N136)))</formula>
    </cfRule>
  </conditionalFormatting>
  <conditionalFormatting sqref="N156:N175">
    <cfRule type="containsText" dxfId="14" priority="7" operator="containsText" text="SI">
      <formula>NOT(ISERROR(SEARCH("SI",N156)))</formula>
    </cfRule>
  </conditionalFormatting>
  <conditionalFormatting sqref="N176:N195">
    <cfRule type="containsText" dxfId="13" priority="6" operator="containsText" text="SI">
      <formula>NOT(ISERROR(SEARCH("SI",N176)))</formula>
    </cfRule>
  </conditionalFormatting>
  <conditionalFormatting sqref="N196:N215">
    <cfRule type="containsText" dxfId="12" priority="5" operator="containsText" text="SI">
      <formula>NOT(ISERROR(SEARCH("SI",N196)))</formula>
    </cfRule>
  </conditionalFormatting>
  <pageMargins left="0.7" right="0.7" top="0.75" bottom="0.75" header="0.3" footer="0.3"/>
  <pageSetup paperSize="9" scale="15"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 operator="containsText" id="{6F226D3E-26F2-4E87-98ED-FF2B88250006}">
            <xm:f>NOT(ISERROR(SEARCH("BAJO",E13)))</xm:f>
            <xm:f>"BAJO"</xm:f>
            <x14:dxf>
              <fill>
                <patternFill>
                  <bgColor rgb="FF92D050"/>
                </patternFill>
              </fill>
            </x14:dxf>
          </x14:cfRule>
          <x14:cfRule type="containsText" priority="2" operator="containsText" id="{D5993432-6918-454C-A068-FFCEBB5C6F77}">
            <xm:f>NOT(ISERROR(SEARCH("MODERADO",E13)))</xm:f>
            <xm:f>"MODERADO"</xm:f>
            <x14:dxf>
              <fill>
                <patternFill>
                  <bgColor theme="4"/>
                </patternFill>
              </fill>
            </x14:dxf>
          </x14:cfRule>
          <x14:cfRule type="containsText" priority="3" operator="containsText" id="{6F10EEDA-377B-48FF-ACAF-A0BBDFBA5E75}">
            <xm:f>NOT(ISERROR(SEARCH("ALTO",E13)))</xm:f>
            <xm:f>"ALTO"</xm:f>
            <x14:dxf>
              <fill>
                <patternFill>
                  <bgColor rgb="FFFFC000"/>
                </patternFill>
              </fill>
            </x14:dxf>
          </x14:cfRule>
          <x14:cfRule type="containsText" priority="4" operator="containsText" id="{827BD441-2D09-40B7-8F9C-9239D3C60AA3}">
            <xm:f>NOT(ISERROR(SEARCH("EXTREMA",E13)))</xm:f>
            <xm:f>"EXTREMA"</xm:f>
            <x14:dxf>
              <fill>
                <patternFill>
                  <bgColor rgb="FFFF0000"/>
                </patternFill>
              </fill>
            </x14:dxf>
          </x14:cfRule>
          <xm:sqref>E13:E215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Hoja3!$A$39:$A$40</xm:f>
          </x14:formula1>
          <xm:sqref>M13:M215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pageSetUpPr fitToPage="1"/>
  </sheetPr>
  <dimension ref="A1:K112"/>
  <sheetViews>
    <sheetView topLeftCell="A70" zoomScaleNormal="100" workbookViewId="0">
      <selection activeCell="C21" sqref="C21"/>
    </sheetView>
  </sheetViews>
  <sheetFormatPr baseColWidth="10" defaultRowHeight="15" x14ac:dyDescent="0.25"/>
  <cols>
    <col min="1" max="1" width="36.5703125" customWidth="1"/>
    <col min="2" max="2" width="22.5703125" customWidth="1"/>
    <col min="3" max="3" width="43.140625" bestFit="1" customWidth="1"/>
    <col min="4" max="4" width="15.5703125" bestFit="1" customWidth="1"/>
    <col min="5" max="5" width="29.85546875" customWidth="1"/>
    <col min="7" max="7" width="12.140625" bestFit="1" customWidth="1"/>
    <col min="8" max="8" width="16.5703125" customWidth="1"/>
  </cols>
  <sheetData>
    <row r="1" spans="1:11" x14ac:dyDescent="0.25">
      <c r="A1" s="43" t="s">
        <v>24</v>
      </c>
      <c r="B1" s="43" t="s">
        <v>25</v>
      </c>
      <c r="C1" s="43" t="s">
        <v>26</v>
      </c>
      <c r="D1" s="6"/>
      <c r="E1" s="43" t="s">
        <v>73</v>
      </c>
      <c r="F1" s="6"/>
      <c r="G1" s="6"/>
      <c r="H1" s="6" t="s">
        <v>23</v>
      </c>
      <c r="I1" s="44" t="s">
        <v>15</v>
      </c>
      <c r="J1" s="6"/>
      <c r="K1" s="6"/>
    </row>
    <row r="2" spans="1:11" x14ac:dyDescent="0.25">
      <c r="A2" s="44" t="s">
        <v>8</v>
      </c>
      <c r="B2" s="44" t="s">
        <v>9</v>
      </c>
      <c r="C2" s="44" t="s">
        <v>10</v>
      </c>
      <c r="D2" s="6"/>
      <c r="E2" s="45" t="s">
        <v>74</v>
      </c>
      <c r="F2" s="6"/>
      <c r="G2" s="6"/>
      <c r="H2" s="6" t="s">
        <v>23</v>
      </c>
      <c r="I2" s="46" t="s">
        <v>18</v>
      </c>
      <c r="J2" s="6"/>
      <c r="K2" s="6"/>
    </row>
    <row r="3" spans="1:11" x14ac:dyDescent="0.25">
      <c r="A3" s="44" t="s">
        <v>11</v>
      </c>
      <c r="B3" s="44" t="s">
        <v>12</v>
      </c>
      <c r="C3" s="44" t="s">
        <v>13</v>
      </c>
      <c r="D3" s="6"/>
      <c r="E3" s="45" t="s">
        <v>205</v>
      </c>
      <c r="F3" s="6"/>
      <c r="G3" s="6"/>
      <c r="H3" s="6" t="s">
        <v>23</v>
      </c>
      <c r="I3" s="46" t="s">
        <v>21</v>
      </c>
      <c r="J3" s="6"/>
      <c r="K3" s="6"/>
    </row>
    <row r="4" spans="1:11" x14ac:dyDescent="0.25">
      <c r="A4" s="44" t="s">
        <v>175</v>
      </c>
      <c r="B4" s="44" t="s">
        <v>15</v>
      </c>
      <c r="C4" s="44" t="s">
        <v>16</v>
      </c>
      <c r="D4" s="6"/>
      <c r="E4" s="45" t="s">
        <v>75</v>
      </c>
      <c r="F4" s="6"/>
      <c r="G4" s="6"/>
      <c r="H4" s="44" t="s">
        <v>8</v>
      </c>
      <c r="I4" s="44" t="s">
        <v>9</v>
      </c>
      <c r="J4" s="6"/>
      <c r="K4" s="6"/>
    </row>
    <row r="5" spans="1:11" x14ac:dyDescent="0.25">
      <c r="A5" s="44" t="s">
        <v>14</v>
      </c>
      <c r="B5" s="46" t="s">
        <v>18</v>
      </c>
      <c r="C5" s="46" t="s">
        <v>19</v>
      </c>
      <c r="D5" s="6"/>
      <c r="E5" s="45" t="s">
        <v>76</v>
      </c>
      <c r="F5" s="6"/>
      <c r="G5" s="6"/>
      <c r="H5" s="44" t="s">
        <v>8</v>
      </c>
      <c r="I5" s="44" t="s">
        <v>12</v>
      </c>
      <c r="J5" s="6"/>
      <c r="K5" s="6"/>
    </row>
    <row r="6" spans="1:11" x14ac:dyDescent="0.25">
      <c r="A6" s="46" t="s">
        <v>17</v>
      </c>
      <c r="B6" s="46" t="s">
        <v>21</v>
      </c>
      <c r="C6" s="46" t="s">
        <v>22</v>
      </c>
      <c r="D6" s="6"/>
      <c r="E6" s="6"/>
      <c r="F6" s="6"/>
      <c r="G6" s="6"/>
      <c r="H6" s="44" t="s">
        <v>8</v>
      </c>
      <c r="I6" s="44" t="s">
        <v>15</v>
      </c>
      <c r="J6" s="6"/>
      <c r="K6" s="6"/>
    </row>
    <row r="7" spans="1:11" x14ac:dyDescent="0.25">
      <c r="A7" s="46" t="s">
        <v>20</v>
      </c>
      <c r="B7" s="46"/>
      <c r="C7" s="46"/>
      <c r="D7" s="6"/>
      <c r="E7" s="6"/>
      <c r="F7" s="6"/>
      <c r="G7" s="6"/>
      <c r="H7" s="44" t="s">
        <v>8</v>
      </c>
      <c r="I7" s="46" t="s">
        <v>18</v>
      </c>
      <c r="J7" s="6"/>
      <c r="K7" s="6"/>
    </row>
    <row r="8" spans="1:11" x14ac:dyDescent="0.25">
      <c r="A8" s="46" t="s">
        <v>23</v>
      </c>
      <c r="B8" s="46"/>
      <c r="C8" s="46"/>
      <c r="D8" s="6"/>
      <c r="E8" s="6"/>
      <c r="F8" s="6"/>
      <c r="G8" s="6"/>
      <c r="H8" s="44" t="s">
        <v>8</v>
      </c>
      <c r="I8" s="46" t="s">
        <v>21</v>
      </c>
      <c r="J8" s="6"/>
      <c r="K8" s="6"/>
    </row>
    <row r="9" spans="1:11" x14ac:dyDescent="0.25">
      <c r="A9" s="46" t="s">
        <v>174</v>
      </c>
      <c r="B9" s="6"/>
      <c r="C9" s="6"/>
      <c r="D9" s="6"/>
      <c r="E9" s="6"/>
      <c r="F9" s="6"/>
      <c r="G9" s="6"/>
      <c r="H9" s="44" t="s">
        <v>11</v>
      </c>
      <c r="I9" s="44" t="s">
        <v>9</v>
      </c>
      <c r="J9" s="6"/>
      <c r="K9" s="6"/>
    </row>
    <row r="10" spans="1:11" x14ac:dyDescent="0.25">
      <c r="A10" s="6"/>
      <c r="B10" s="6"/>
      <c r="C10" s="6"/>
      <c r="D10" s="6"/>
      <c r="E10" s="6"/>
      <c r="F10" s="6"/>
      <c r="G10" s="6"/>
      <c r="H10" s="44" t="s">
        <v>11</v>
      </c>
      <c r="I10" s="44" t="s">
        <v>12</v>
      </c>
      <c r="J10" s="6"/>
      <c r="K10" s="6"/>
    </row>
    <row r="11" spans="1:11" x14ac:dyDescent="0.25">
      <c r="A11" s="6" t="s">
        <v>151</v>
      </c>
      <c r="B11" s="6" t="s">
        <v>150</v>
      </c>
      <c r="C11" s="6" t="s">
        <v>53</v>
      </c>
      <c r="D11" s="6"/>
      <c r="E11" s="6"/>
      <c r="F11" s="6"/>
      <c r="G11" s="6"/>
      <c r="H11" s="44" t="s">
        <v>11</v>
      </c>
      <c r="I11" s="44" t="s">
        <v>15</v>
      </c>
      <c r="J11" s="6"/>
      <c r="K11" s="6"/>
    </row>
    <row r="12" spans="1:11" x14ac:dyDescent="0.25">
      <c r="A12" s="47">
        <v>1</v>
      </c>
      <c r="B12" s="47">
        <v>1</v>
      </c>
      <c r="C12" s="6" t="s">
        <v>28</v>
      </c>
      <c r="D12" s="6"/>
      <c r="E12" s="6"/>
      <c r="F12" s="48"/>
      <c r="G12" s="48"/>
      <c r="H12" s="44" t="s">
        <v>11</v>
      </c>
      <c r="I12" s="46" t="s">
        <v>18</v>
      </c>
      <c r="J12" s="6"/>
      <c r="K12" s="6"/>
    </row>
    <row r="13" spans="1:11" x14ac:dyDescent="0.25">
      <c r="A13" s="47">
        <v>1</v>
      </c>
      <c r="B13" s="47">
        <v>2</v>
      </c>
      <c r="C13" s="6" t="s">
        <v>29</v>
      </c>
      <c r="D13" s="6"/>
      <c r="E13" s="6"/>
      <c r="F13" s="6"/>
      <c r="G13" s="6"/>
      <c r="H13" s="44" t="s">
        <v>11</v>
      </c>
      <c r="I13" s="46" t="s">
        <v>21</v>
      </c>
      <c r="J13" s="6"/>
      <c r="K13" s="6"/>
    </row>
    <row r="14" spans="1:11" x14ac:dyDescent="0.25">
      <c r="A14" s="47">
        <v>2</v>
      </c>
      <c r="B14" s="47">
        <v>1</v>
      </c>
      <c r="C14" s="6" t="s">
        <v>30</v>
      </c>
      <c r="D14" s="6"/>
      <c r="E14" s="6"/>
      <c r="F14" s="6"/>
      <c r="G14" s="6"/>
      <c r="H14" s="44" t="s">
        <v>14</v>
      </c>
      <c r="I14" s="44" t="s">
        <v>9</v>
      </c>
      <c r="J14" s="6"/>
      <c r="K14" s="6"/>
    </row>
    <row r="15" spans="1:11" x14ac:dyDescent="0.25">
      <c r="A15" s="47">
        <v>2</v>
      </c>
      <c r="B15" s="47">
        <v>2</v>
      </c>
      <c r="C15" s="6" t="s">
        <v>31</v>
      </c>
      <c r="D15" s="6"/>
      <c r="E15" s="6"/>
      <c r="F15" s="6"/>
      <c r="G15" s="6"/>
      <c r="H15" s="44" t="s">
        <v>14</v>
      </c>
      <c r="I15" s="44" t="s">
        <v>12</v>
      </c>
      <c r="J15" s="6"/>
      <c r="K15" s="6"/>
    </row>
    <row r="16" spans="1:11" x14ac:dyDescent="0.25">
      <c r="A16" s="47">
        <v>3</v>
      </c>
      <c r="B16" s="47">
        <v>1</v>
      </c>
      <c r="C16" s="6" t="s">
        <v>32</v>
      </c>
      <c r="D16" s="6"/>
      <c r="E16" s="6"/>
      <c r="F16" s="6"/>
      <c r="G16" s="6"/>
      <c r="H16" s="44" t="s">
        <v>14</v>
      </c>
      <c r="I16" s="44" t="s">
        <v>15</v>
      </c>
      <c r="J16" s="6"/>
      <c r="K16" s="6"/>
    </row>
    <row r="17" spans="1:11" x14ac:dyDescent="0.25">
      <c r="A17" s="47">
        <v>4</v>
      </c>
      <c r="B17" s="47">
        <v>1</v>
      </c>
      <c r="C17" s="6" t="s">
        <v>33</v>
      </c>
      <c r="D17" s="6"/>
      <c r="E17" s="6"/>
      <c r="F17" s="6"/>
      <c r="G17" s="6"/>
      <c r="H17" s="44" t="s">
        <v>14</v>
      </c>
      <c r="I17" s="46" t="s">
        <v>18</v>
      </c>
      <c r="J17" s="6"/>
      <c r="K17" s="6"/>
    </row>
    <row r="18" spans="1:11" x14ac:dyDescent="0.25">
      <c r="A18" s="47">
        <v>3</v>
      </c>
      <c r="B18" s="47">
        <v>2</v>
      </c>
      <c r="C18" s="6" t="s">
        <v>34</v>
      </c>
      <c r="D18" s="6"/>
      <c r="E18" s="6"/>
      <c r="F18" s="6"/>
      <c r="G18" s="6"/>
      <c r="H18" s="44" t="s">
        <v>14</v>
      </c>
      <c r="I18" s="46" t="s">
        <v>21</v>
      </c>
      <c r="J18" s="6"/>
      <c r="K18" s="6"/>
    </row>
    <row r="19" spans="1:11" x14ac:dyDescent="0.25">
      <c r="A19" s="47">
        <v>1</v>
      </c>
      <c r="B19" s="47">
        <v>3</v>
      </c>
      <c r="C19" s="6" t="s">
        <v>35</v>
      </c>
      <c r="D19" s="6"/>
      <c r="E19" s="6"/>
      <c r="F19" s="6"/>
      <c r="G19" s="6"/>
      <c r="H19" s="46" t="s">
        <v>17</v>
      </c>
      <c r="I19" s="44" t="s">
        <v>9</v>
      </c>
      <c r="J19" s="6"/>
      <c r="K19" s="6"/>
    </row>
    <row r="20" spans="1:11" x14ac:dyDescent="0.25">
      <c r="A20" s="47">
        <v>2</v>
      </c>
      <c r="B20" s="47">
        <v>3</v>
      </c>
      <c r="C20" s="6" t="s">
        <v>36</v>
      </c>
      <c r="D20" s="6"/>
      <c r="E20" s="6"/>
      <c r="F20" s="6"/>
      <c r="G20" s="6"/>
      <c r="H20" s="46" t="s">
        <v>17</v>
      </c>
      <c r="I20" s="44" t="s">
        <v>12</v>
      </c>
      <c r="J20" s="6"/>
      <c r="K20" s="6"/>
    </row>
    <row r="21" spans="1:11" x14ac:dyDescent="0.25">
      <c r="A21" s="47">
        <v>5</v>
      </c>
      <c r="B21" s="47">
        <v>1</v>
      </c>
      <c r="C21" s="6" t="s">
        <v>37</v>
      </c>
      <c r="D21" s="6"/>
      <c r="E21" s="6"/>
      <c r="F21" s="6"/>
      <c r="G21" s="6"/>
      <c r="H21" s="46" t="s">
        <v>17</v>
      </c>
      <c r="I21" s="44" t="s">
        <v>15</v>
      </c>
      <c r="J21" s="6"/>
      <c r="K21" s="6"/>
    </row>
    <row r="22" spans="1:11" x14ac:dyDescent="0.25">
      <c r="A22" s="47">
        <v>4</v>
      </c>
      <c r="B22" s="47">
        <v>2</v>
      </c>
      <c r="C22" s="6" t="s">
        <v>38</v>
      </c>
      <c r="D22" s="6"/>
      <c r="E22" s="6"/>
      <c r="F22" s="6"/>
      <c r="G22" s="6"/>
      <c r="H22" s="46" t="s">
        <v>17</v>
      </c>
      <c r="I22" s="46" t="s">
        <v>18</v>
      </c>
      <c r="J22" s="6"/>
      <c r="K22" s="6"/>
    </row>
    <row r="23" spans="1:11" x14ac:dyDescent="0.25">
      <c r="A23" s="47">
        <v>5</v>
      </c>
      <c r="B23" s="47">
        <v>2</v>
      </c>
      <c r="C23" s="6" t="s">
        <v>39</v>
      </c>
      <c r="D23" s="6"/>
      <c r="E23" s="6"/>
      <c r="F23" s="6"/>
      <c r="G23" s="6"/>
      <c r="H23" s="46" t="s">
        <v>17</v>
      </c>
      <c r="I23" s="46" t="s">
        <v>21</v>
      </c>
      <c r="J23" s="6"/>
      <c r="K23" s="6"/>
    </row>
    <row r="24" spans="1:11" x14ac:dyDescent="0.25">
      <c r="A24" s="47">
        <v>3</v>
      </c>
      <c r="B24" s="47">
        <v>3</v>
      </c>
      <c r="C24" s="6" t="s">
        <v>40</v>
      </c>
      <c r="D24" s="6"/>
      <c r="E24" s="6"/>
      <c r="F24" s="6"/>
      <c r="G24" s="6"/>
      <c r="H24" s="46" t="s">
        <v>20</v>
      </c>
      <c r="I24" s="44" t="s">
        <v>9</v>
      </c>
      <c r="J24" s="6"/>
      <c r="K24" s="6"/>
    </row>
    <row r="25" spans="1:11" x14ac:dyDescent="0.25">
      <c r="A25" s="47">
        <v>4</v>
      </c>
      <c r="B25" s="47">
        <v>3</v>
      </c>
      <c r="C25" s="6" t="s">
        <v>41</v>
      </c>
      <c r="D25" s="6"/>
      <c r="E25" s="6"/>
      <c r="F25" s="6"/>
      <c r="G25" s="6"/>
      <c r="H25" s="46" t="s">
        <v>20</v>
      </c>
      <c r="I25" s="44" t="s">
        <v>12</v>
      </c>
      <c r="J25" s="6"/>
      <c r="K25" s="6"/>
    </row>
    <row r="26" spans="1:11" x14ac:dyDescent="0.25">
      <c r="A26" s="47">
        <v>1</v>
      </c>
      <c r="B26" s="47">
        <v>4</v>
      </c>
      <c r="C26" s="6" t="s">
        <v>42</v>
      </c>
      <c r="D26" s="6"/>
      <c r="E26" s="6"/>
      <c r="F26" s="6"/>
      <c r="G26" s="6"/>
      <c r="H26" s="46" t="s">
        <v>20</v>
      </c>
      <c r="I26" s="44" t="s">
        <v>15</v>
      </c>
      <c r="J26" s="6"/>
      <c r="K26" s="6"/>
    </row>
    <row r="27" spans="1:11" x14ac:dyDescent="0.25">
      <c r="A27" s="47">
        <v>2</v>
      </c>
      <c r="B27" s="47">
        <v>4</v>
      </c>
      <c r="C27" s="6" t="s">
        <v>43</v>
      </c>
      <c r="D27" s="6"/>
      <c r="E27" s="6"/>
      <c r="F27" s="6"/>
      <c r="G27" s="6"/>
      <c r="H27" s="46" t="s">
        <v>20</v>
      </c>
      <c r="I27" s="46" t="s">
        <v>18</v>
      </c>
      <c r="J27" s="6"/>
      <c r="K27" s="6"/>
    </row>
    <row r="28" spans="1:11" x14ac:dyDescent="0.25">
      <c r="A28" s="47">
        <v>1</v>
      </c>
      <c r="B28" s="47">
        <v>5</v>
      </c>
      <c r="C28" s="6" t="s">
        <v>44</v>
      </c>
      <c r="D28" s="6"/>
      <c r="E28" s="6"/>
      <c r="F28" s="6"/>
      <c r="G28" s="6"/>
      <c r="H28" s="46" t="s">
        <v>20</v>
      </c>
      <c r="I28" s="46" t="s">
        <v>21</v>
      </c>
      <c r="J28" s="6"/>
      <c r="K28" s="6"/>
    </row>
    <row r="29" spans="1:11" x14ac:dyDescent="0.25">
      <c r="A29" s="47">
        <v>5</v>
      </c>
      <c r="B29" s="47">
        <v>3</v>
      </c>
      <c r="C29" s="6" t="s">
        <v>45</v>
      </c>
      <c r="D29" s="6"/>
      <c r="E29" s="6"/>
      <c r="F29" s="6"/>
      <c r="G29" s="6"/>
      <c r="H29" s="46" t="s">
        <v>174</v>
      </c>
      <c r="I29" s="44" t="s">
        <v>9</v>
      </c>
      <c r="J29" s="6"/>
      <c r="K29" s="6"/>
    </row>
    <row r="30" spans="1:11" x14ac:dyDescent="0.25">
      <c r="A30" s="47">
        <v>3</v>
      </c>
      <c r="B30" s="47">
        <v>4</v>
      </c>
      <c r="C30" s="6" t="s">
        <v>46</v>
      </c>
      <c r="D30" s="6"/>
      <c r="E30" s="6"/>
      <c r="F30" s="6"/>
      <c r="G30" s="6"/>
      <c r="H30" s="46" t="s">
        <v>174</v>
      </c>
      <c r="I30" s="44" t="s">
        <v>12</v>
      </c>
      <c r="J30" s="6"/>
      <c r="K30" s="6"/>
    </row>
    <row r="31" spans="1:11" x14ac:dyDescent="0.25">
      <c r="A31" s="47">
        <v>4</v>
      </c>
      <c r="B31" s="47">
        <v>4</v>
      </c>
      <c r="C31" s="6" t="s">
        <v>47</v>
      </c>
      <c r="D31" s="6"/>
      <c r="E31" s="6"/>
      <c r="F31" s="6"/>
      <c r="G31" s="6"/>
      <c r="H31" s="46" t="s">
        <v>174</v>
      </c>
      <c r="I31" s="44" t="s">
        <v>15</v>
      </c>
      <c r="J31" s="6"/>
      <c r="K31" s="6"/>
    </row>
    <row r="32" spans="1:11" x14ac:dyDescent="0.25">
      <c r="A32" s="47">
        <v>5</v>
      </c>
      <c r="B32" s="47">
        <v>4</v>
      </c>
      <c r="C32" s="6" t="s">
        <v>48</v>
      </c>
      <c r="D32" s="6"/>
      <c r="E32" s="6"/>
      <c r="F32" s="6"/>
      <c r="G32" s="6"/>
      <c r="H32" s="46" t="s">
        <v>174</v>
      </c>
      <c r="I32" s="46" t="s">
        <v>18</v>
      </c>
      <c r="J32" s="6"/>
      <c r="K32" s="6"/>
    </row>
    <row r="33" spans="1:11" x14ac:dyDescent="0.25">
      <c r="A33" s="47">
        <v>2</v>
      </c>
      <c r="B33" s="47">
        <v>5</v>
      </c>
      <c r="C33" s="6" t="s">
        <v>49</v>
      </c>
      <c r="D33" s="6"/>
      <c r="E33" s="6"/>
      <c r="F33" s="6"/>
      <c r="G33" s="6"/>
      <c r="H33" s="46" t="s">
        <v>174</v>
      </c>
      <c r="I33" s="46" t="s">
        <v>21</v>
      </c>
      <c r="J33" s="6"/>
      <c r="K33" s="6"/>
    </row>
    <row r="34" spans="1:11" x14ac:dyDescent="0.25">
      <c r="A34" s="47">
        <v>3</v>
      </c>
      <c r="B34" s="47">
        <v>5</v>
      </c>
      <c r="C34" s="6" t="s">
        <v>50</v>
      </c>
      <c r="D34" s="6"/>
      <c r="E34" s="6"/>
      <c r="F34" s="6"/>
      <c r="G34" s="6"/>
      <c r="H34" s="46" t="s">
        <v>175</v>
      </c>
      <c r="I34" s="44" t="s">
        <v>9</v>
      </c>
      <c r="J34" s="6"/>
      <c r="K34" s="6"/>
    </row>
    <row r="35" spans="1:11" x14ac:dyDescent="0.25">
      <c r="A35" s="47">
        <v>4</v>
      </c>
      <c r="B35" s="47">
        <v>5</v>
      </c>
      <c r="C35" s="6" t="s">
        <v>51</v>
      </c>
      <c r="D35" s="6"/>
      <c r="E35" s="6"/>
      <c r="F35" s="6"/>
      <c r="G35" s="6"/>
      <c r="H35" s="46" t="s">
        <v>175</v>
      </c>
      <c r="I35" s="44" t="s">
        <v>12</v>
      </c>
      <c r="J35" s="6"/>
      <c r="K35" s="6"/>
    </row>
    <row r="36" spans="1:11" x14ac:dyDescent="0.25">
      <c r="A36" s="47">
        <v>5</v>
      </c>
      <c r="B36" s="47">
        <v>5</v>
      </c>
      <c r="C36" s="6" t="s">
        <v>52</v>
      </c>
      <c r="D36" s="6"/>
      <c r="E36" s="6"/>
      <c r="F36" s="6"/>
      <c r="G36" s="6"/>
      <c r="H36" s="46" t="s">
        <v>175</v>
      </c>
      <c r="I36" s="44" t="s">
        <v>15</v>
      </c>
      <c r="J36" s="6"/>
      <c r="K36" s="6"/>
    </row>
    <row r="37" spans="1:11" x14ac:dyDescent="0.25">
      <c r="A37" s="6"/>
      <c r="B37" s="6"/>
      <c r="C37" s="6"/>
      <c r="D37" s="6"/>
      <c r="E37" s="6"/>
      <c r="F37" s="6"/>
      <c r="G37" s="6"/>
      <c r="H37" s="46" t="s">
        <v>175</v>
      </c>
      <c r="I37" s="46" t="s">
        <v>18</v>
      </c>
      <c r="J37" s="6"/>
      <c r="K37" s="6"/>
    </row>
    <row r="38" spans="1:11" x14ac:dyDescent="0.25">
      <c r="A38" s="43" t="s">
        <v>55</v>
      </c>
      <c r="B38" s="6"/>
      <c r="C38" s="6"/>
      <c r="D38" s="6"/>
      <c r="E38" s="6"/>
      <c r="F38" s="6"/>
      <c r="G38" s="6"/>
      <c r="H38" s="46" t="s">
        <v>175</v>
      </c>
      <c r="I38" s="46" t="s">
        <v>21</v>
      </c>
      <c r="J38" s="6"/>
      <c r="K38" s="6"/>
    </row>
    <row r="39" spans="1:11" x14ac:dyDescent="0.25">
      <c r="A39" s="6" t="s">
        <v>54</v>
      </c>
      <c r="B39" s="6"/>
      <c r="C39" s="6"/>
      <c r="D39" s="6"/>
      <c r="E39" s="6"/>
      <c r="F39" s="6"/>
      <c r="G39" s="6"/>
      <c r="H39" s="6"/>
      <c r="I39" s="6"/>
      <c r="J39" s="6"/>
      <c r="K39" s="6"/>
    </row>
    <row r="40" spans="1:11" x14ac:dyDescent="0.25">
      <c r="A40" s="6" t="s">
        <v>56</v>
      </c>
      <c r="B40" s="6"/>
      <c r="C40" s="6"/>
      <c r="D40" s="6"/>
      <c r="E40" s="6"/>
      <c r="F40" s="6"/>
      <c r="G40" s="6"/>
      <c r="H40" s="6"/>
      <c r="I40" s="6"/>
      <c r="J40" s="6"/>
      <c r="K40" s="6"/>
    </row>
    <row r="41" spans="1:11" x14ac:dyDescent="0.25">
      <c r="A41" s="6"/>
      <c r="B41" s="6"/>
      <c r="C41" s="6"/>
      <c r="D41" s="6"/>
      <c r="E41" s="6"/>
      <c r="F41" s="6"/>
      <c r="G41" s="6"/>
      <c r="H41" s="6"/>
      <c r="I41" s="6"/>
      <c r="J41" s="6"/>
      <c r="K41" s="6"/>
    </row>
    <row r="42" spans="1:11" x14ac:dyDescent="0.25">
      <c r="A42" s="43" t="s">
        <v>66</v>
      </c>
      <c r="B42" s="6"/>
      <c r="C42" s="6"/>
      <c r="D42" s="6"/>
      <c r="E42" s="6"/>
      <c r="F42" s="6"/>
      <c r="G42" s="6"/>
      <c r="H42" s="6"/>
      <c r="I42" s="6"/>
      <c r="J42" s="6"/>
      <c r="K42" s="6"/>
    </row>
    <row r="43" spans="1:11" x14ac:dyDescent="0.25">
      <c r="A43" s="49" t="s">
        <v>57</v>
      </c>
      <c r="B43" s="6"/>
      <c r="C43" s="6"/>
      <c r="D43" s="6"/>
      <c r="E43" s="6"/>
      <c r="F43" s="6"/>
      <c r="G43" s="6"/>
      <c r="H43" s="6"/>
      <c r="I43" s="6"/>
      <c r="J43" s="6"/>
      <c r="K43" s="6"/>
    </row>
    <row r="44" spans="1:11" x14ac:dyDescent="0.25">
      <c r="A44" s="49" t="s">
        <v>58</v>
      </c>
      <c r="B44" s="6"/>
      <c r="C44" s="6"/>
      <c r="D44" s="6"/>
      <c r="E44" s="6"/>
      <c r="F44" s="6"/>
      <c r="G44" s="6"/>
      <c r="H44" s="6"/>
      <c r="I44" s="6"/>
      <c r="J44" s="6"/>
      <c r="K44" s="6"/>
    </row>
    <row r="45" spans="1:11" x14ac:dyDescent="0.25">
      <c r="A45" s="49" t="s">
        <v>59</v>
      </c>
      <c r="B45" s="6"/>
      <c r="C45" s="6"/>
      <c r="D45" s="6"/>
      <c r="E45" s="6"/>
      <c r="F45" s="6"/>
      <c r="G45" s="6"/>
      <c r="H45" s="6"/>
      <c r="I45" s="6"/>
      <c r="J45" s="6"/>
      <c r="K45" s="6"/>
    </row>
    <row r="46" spans="1:11" x14ac:dyDescent="0.25">
      <c r="A46" s="49" t="s">
        <v>60</v>
      </c>
      <c r="B46" s="6"/>
      <c r="C46" s="6"/>
      <c r="D46" s="6"/>
      <c r="E46" s="6"/>
      <c r="F46" s="6"/>
      <c r="G46" s="6"/>
      <c r="H46" s="6"/>
      <c r="I46" s="6"/>
      <c r="J46" s="6"/>
      <c r="K46" s="6"/>
    </row>
    <row r="47" spans="1:11" x14ac:dyDescent="0.25">
      <c r="A47" s="49" t="s">
        <v>61</v>
      </c>
      <c r="B47" s="6"/>
      <c r="C47" s="6"/>
      <c r="D47" s="6"/>
      <c r="E47" s="6"/>
      <c r="F47" s="6"/>
      <c r="G47" s="6"/>
      <c r="H47" s="6"/>
      <c r="I47" s="6"/>
      <c r="J47" s="6"/>
      <c r="K47" s="6"/>
    </row>
    <row r="48" spans="1:11" x14ac:dyDescent="0.25">
      <c r="A48" s="49" t="s">
        <v>62</v>
      </c>
      <c r="B48" s="6"/>
      <c r="C48" s="6"/>
      <c r="D48" s="6"/>
      <c r="E48" s="6"/>
      <c r="F48" s="6"/>
      <c r="G48" s="6"/>
      <c r="H48" s="6"/>
      <c r="I48" s="6"/>
      <c r="J48" s="6"/>
      <c r="K48" s="6"/>
    </row>
    <row r="49" spans="1:11" x14ac:dyDescent="0.25">
      <c r="A49" s="49" t="s">
        <v>63</v>
      </c>
      <c r="B49" s="6"/>
      <c r="C49" s="6"/>
      <c r="D49" s="6"/>
      <c r="E49" s="6"/>
      <c r="F49" s="6"/>
      <c r="G49" s="6"/>
      <c r="H49" s="6"/>
      <c r="I49" s="6"/>
      <c r="J49" s="6"/>
      <c r="K49" s="6"/>
    </row>
    <row r="50" spans="1:11" x14ac:dyDescent="0.25">
      <c r="A50" s="49" t="s">
        <v>64</v>
      </c>
      <c r="B50" s="6"/>
      <c r="C50" s="6"/>
      <c r="D50" s="6"/>
      <c r="E50" s="6"/>
      <c r="F50" s="6"/>
      <c r="G50" s="6"/>
      <c r="H50" s="6"/>
      <c r="I50" s="6"/>
      <c r="J50" s="6"/>
      <c r="K50" s="6"/>
    </row>
    <row r="51" spans="1:11" x14ac:dyDescent="0.25">
      <c r="A51" s="49" t="s">
        <v>65</v>
      </c>
      <c r="B51" s="6"/>
      <c r="C51" s="6"/>
      <c r="D51" s="6"/>
      <c r="E51" s="6"/>
      <c r="F51" s="6"/>
      <c r="G51" s="6"/>
      <c r="H51" s="6"/>
      <c r="I51" s="6"/>
      <c r="J51" s="6"/>
      <c r="K51" s="6"/>
    </row>
    <row r="52" spans="1:11" x14ac:dyDescent="0.25">
      <c r="A52" s="6"/>
      <c r="B52" s="6"/>
      <c r="C52" s="6"/>
      <c r="D52" s="6"/>
      <c r="E52" s="6"/>
      <c r="F52" s="6"/>
      <c r="G52" s="6"/>
      <c r="H52" s="6"/>
      <c r="I52" s="6"/>
      <c r="J52" s="6"/>
      <c r="K52" s="6"/>
    </row>
    <row r="53" spans="1:11" x14ac:dyDescent="0.25">
      <c r="A53" s="4" t="s">
        <v>68</v>
      </c>
      <c r="B53" s="4" t="s">
        <v>5</v>
      </c>
      <c r="C53" s="6"/>
      <c r="D53" s="6"/>
      <c r="E53" s="6"/>
      <c r="F53" s="6"/>
      <c r="G53" s="6"/>
      <c r="H53" s="6"/>
      <c r="I53" s="6"/>
      <c r="J53" s="6"/>
      <c r="K53" s="6"/>
    </row>
    <row r="54" spans="1:11" x14ac:dyDescent="0.25">
      <c r="A54" s="50" t="s">
        <v>3</v>
      </c>
      <c r="B54" s="4">
        <v>20</v>
      </c>
      <c r="C54" s="6"/>
      <c r="D54" s="6"/>
      <c r="E54" s="6"/>
      <c r="F54" s="6"/>
      <c r="G54" s="6"/>
      <c r="H54" s="6"/>
      <c r="I54" s="6"/>
      <c r="J54" s="6"/>
      <c r="K54" s="6"/>
    </row>
    <row r="55" spans="1:11" x14ac:dyDescent="0.25">
      <c r="A55" s="50" t="s">
        <v>4</v>
      </c>
      <c r="B55" s="4">
        <v>10</v>
      </c>
      <c r="C55" s="6"/>
      <c r="D55" s="6"/>
      <c r="E55" s="6"/>
      <c r="F55" s="6"/>
      <c r="G55" s="6"/>
      <c r="H55" s="6"/>
      <c r="I55" s="6"/>
      <c r="J55" s="6"/>
      <c r="K55" s="6"/>
    </row>
    <row r="56" spans="1:11" x14ac:dyDescent="0.25">
      <c r="A56" s="50" t="s">
        <v>69</v>
      </c>
      <c r="B56" s="4">
        <v>20</v>
      </c>
      <c r="C56" s="6"/>
      <c r="D56" s="6"/>
      <c r="E56" s="6"/>
      <c r="F56" s="6"/>
      <c r="G56" s="6"/>
      <c r="H56" s="6"/>
      <c r="I56" s="6"/>
      <c r="J56" s="6"/>
      <c r="K56" s="6"/>
    </row>
    <row r="57" spans="1:11" ht="25.5" x14ac:dyDescent="0.25">
      <c r="A57" s="50" t="s">
        <v>70</v>
      </c>
      <c r="B57" s="4">
        <v>15</v>
      </c>
      <c r="C57" s="6"/>
      <c r="D57" s="6"/>
      <c r="E57" s="6"/>
      <c r="F57" s="6"/>
      <c r="G57" s="6"/>
      <c r="H57" s="6"/>
      <c r="I57" s="6"/>
      <c r="J57" s="6"/>
      <c r="K57" s="6"/>
    </row>
    <row r="58" spans="1:11" x14ac:dyDescent="0.25">
      <c r="A58" s="50" t="s">
        <v>71</v>
      </c>
      <c r="B58" s="4">
        <v>10</v>
      </c>
      <c r="C58" s="6"/>
      <c r="D58" s="6"/>
      <c r="E58" s="6"/>
      <c r="F58" s="6"/>
      <c r="G58" s="6"/>
      <c r="H58" s="6"/>
      <c r="I58" s="6"/>
      <c r="J58" s="6"/>
      <c r="K58" s="6"/>
    </row>
    <row r="59" spans="1:11" ht="25.5" x14ac:dyDescent="0.25">
      <c r="A59" s="50" t="s">
        <v>137</v>
      </c>
      <c r="B59" s="4">
        <v>10</v>
      </c>
      <c r="C59" s="6"/>
      <c r="D59" s="6"/>
      <c r="E59" s="6"/>
      <c r="F59" s="6"/>
      <c r="G59" s="6"/>
      <c r="H59" s="6"/>
      <c r="I59" s="6"/>
      <c r="J59" s="6"/>
      <c r="K59" s="6"/>
    </row>
    <row r="60" spans="1:11" ht="38.25" x14ac:dyDescent="0.25">
      <c r="A60" s="50" t="s">
        <v>139</v>
      </c>
      <c r="B60" s="4">
        <v>10</v>
      </c>
      <c r="C60" s="6"/>
      <c r="D60" s="6"/>
      <c r="E60" s="6"/>
      <c r="F60" s="6"/>
      <c r="G60" s="6"/>
      <c r="H60" s="6"/>
      <c r="I60" s="6"/>
      <c r="J60" s="6"/>
      <c r="K60" s="6"/>
    </row>
    <row r="61" spans="1:11" ht="38.25" x14ac:dyDescent="0.25">
      <c r="A61" s="50" t="s">
        <v>138</v>
      </c>
      <c r="B61" s="4">
        <v>10</v>
      </c>
      <c r="C61" s="6"/>
      <c r="D61" s="6"/>
      <c r="E61" s="6"/>
      <c r="F61" s="6"/>
      <c r="G61" s="6"/>
      <c r="H61" s="6"/>
      <c r="I61" s="6"/>
      <c r="J61" s="6"/>
      <c r="K61" s="6"/>
    </row>
    <row r="62" spans="1:11" ht="25.5" x14ac:dyDescent="0.25">
      <c r="A62" s="50" t="s">
        <v>140</v>
      </c>
      <c r="B62" s="4">
        <v>30</v>
      </c>
      <c r="C62" s="6"/>
      <c r="D62" s="6"/>
      <c r="E62" s="6"/>
      <c r="F62" s="6"/>
      <c r="G62" s="6"/>
      <c r="H62" s="6"/>
      <c r="I62" s="6"/>
      <c r="J62" s="6"/>
      <c r="K62" s="6"/>
    </row>
    <row r="63" spans="1:11" x14ac:dyDescent="0.25">
      <c r="A63" s="6"/>
      <c r="B63" s="6"/>
      <c r="C63" s="6"/>
      <c r="D63" s="6"/>
      <c r="E63" s="6"/>
      <c r="F63" s="6"/>
      <c r="G63" s="6"/>
      <c r="H63" s="6"/>
      <c r="I63" s="6"/>
      <c r="J63" s="6"/>
      <c r="K63" s="6"/>
    </row>
    <row r="64" spans="1:11" x14ac:dyDescent="0.25">
      <c r="A64" s="6"/>
      <c r="B64" s="6"/>
      <c r="C64" s="6"/>
      <c r="D64" s="6"/>
      <c r="E64" s="6"/>
      <c r="F64" s="6"/>
      <c r="G64" s="6"/>
      <c r="H64" s="6"/>
      <c r="I64" s="6"/>
      <c r="J64" s="6"/>
      <c r="K64" s="6"/>
    </row>
    <row r="65" spans="1:11" x14ac:dyDescent="0.25">
      <c r="A65" s="6" t="s">
        <v>125</v>
      </c>
      <c r="B65" s="6"/>
      <c r="C65" s="6"/>
      <c r="D65" s="6"/>
      <c r="E65" s="6"/>
      <c r="F65" s="6"/>
      <c r="G65" s="6"/>
      <c r="H65" s="6"/>
      <c r="I65" s="6"/>
      <c r="J65" s="6"/>
      <c r="K65" s="6"/>
    </row>
    <row r="66" spans="1:11" x14ac:dyDescent="0.25">
      <c r="A66" s="51" t="s">
        <v>78</v>
      </c>
      <c r="B66" s="6"/>
      <c r="C66" s="6"/>
      <c r="D66" s="6"/>
      <c r="E66" s="6"/>
      <c r="F66" s="6"/>
      <c r="G66" s="6"/>
      <c r="H66" s="6"/>
      <c r="I66" s="6"/>
      <c r="J66" s="6"/>
      <c r="K66" s="6"/>
    </row>
    <row r="67" spans="1:11" x14ac:dyDescent="0.25">
      <c r="A67" s="51" t="s">
        <v>141</v>
      </c>
      <c r="B67" s="6"/>
      <c r="C67" s="6"/>
      <c r="D67" s="6"/>
      <c r="E67" s="6"/>
      <c r="F67" s="6"/>
      <c r="G67" s="6"/>
      <c r="H67" s="6"/>
      <c r="I67" s="6"/>
      <c r="J67" s="6"/>
      <c r="K67" s="6"/>
    </row>
    <row r="68" spans="1:11" x14ac:dyDescent="0.25">
      <c r="A68" s="51" t="s">
        <v>79</v>
      </c>
      <c r="B68" s="6"/>
      <c r="C68" s="6"/>
      <c r="D68" s="6"/>
      <c r="E68" s="6"/>
      <c r="F68" s="6"/>
      <c r="G68" s="6"/>
      <c r="H68" s="6"/>
      <c r="I68" s="6"/>
      <c r="J68" s="6"/>
      <c r="K68" s="6"/>
    </row>
    <row r="69" spans="1:11" x14ac:dyDescent="0.25">
      <c r="A69" s="6"/>
      <c r="B69" s="6"/>
      <c r="C69" s="6"/>
      <c r="D69" s="6"/>
      <c r="E69" s="6"/>
      <c r="F69" s="6"/>
      <c r="G69" s="6"/>
      <c r="H69" s="6"/>
      <c r="I69" s="6"/>
      <c r="J69" s="6"/>
      <c r="K69" s="6"/>
    </row>
    <row r="70" spans="1:11" x14ac:dyDescent="0.25">
      <c r="A70" s="6"/>
      <c r="B70" s="6"/>
      <c r="C70" s="6"/>
      <c r="D70" s="6"/>
      <c r="E70" s="6"/>
      <c r="F70" s="6"/>
      <c r="G70" s="6"/>
      <c r="H70" s="6"/>
      <c r="I70" s="6"/>
      <c r="J70" s="6"/>
      <c r="K70" s="6"/>
    </row>
    <row r="71" spans="1:11" x14ac:dyDescent="0.25">
      <c r="A71" s="51" t="s">
        <v>125</v>
      </c>
      <c r="B71" s="51" t="s">
        <v>81</v>
      </c>
      <c r="C71" s="51" t="s">
        <v>130</v>
      </c>
      <c r="D71" s="51"/>
      <c r="E71" s="6"/>
      <c r="F71" s="6"/>
      <c r="G71" s="6"/>
      <c r="H71" s="6"/>
      <c r="I71" s="6"/>
      <c r="J71" s="6"/>
      <c r="K71" s="6"/>
    </row>
    <row r="72" spans="1:11" x14ac:dyDescent="0.25">
      <c r="A72" s="51" t="s">
        <v>78</v>
      </c>
      <c r="B72" s="51" t="s">
        <v>82</v>
      </c>
      <c r="C72" s="52" t="s">
        <v>131</v>
      </c>
      <c r="D72" s="51"/>
      <c r="E72" s="51" t="s">
        <v>82</v>
      </c>
      <c r="F72" s="6"/>
      <c r="G72" s="6"/>
      <c r="H72" s="6"/>
      <c r="I72" s="6"/>
      <c r="J72" s="6"/>
      <c r="K72" s="6"/>
    </row>
    <row r="73" spans="1:11" x14ac:dyDescent="0.25">
      <c r="A73" s="51" t="s">
        <v>78</v>
      </c>
      <c r="B73" s="51" t="s">
        <v>82</v>
      </c>
      <c r="C73" s="52" t="s">
        <v>101</v>
      </c>
      <c r="D73" s="51"/>
      <c r="E73" s="51" t="s">
        <v>77</v>
      </c>
      <c r="F73" s="6"/>
      <c r="G73" s="6"/>
      <c r="H73" s="6"/>
      <c r="I73" s="6"/>
      <c r="J73" s="6"/>
      <c r="K73" s="6"/>
    </row>
    <row r="74" spans="1:11" x14ac:dyDescent="0.25">
      <c r="A74" s="51" t="s">
        <v>78</v>
      </c>
      <c r="B74" s="51" t="s">
        <v>77</v>
      </c>
      <c r="C74" s="52" t="s">
        <v>102</v>
      </c>
      <c r="D74" s="51"/>
      <c r="E74" s="51" t="s">
        <v>84</v>
      </c>
      <c r="F74" s="6"/>
      <c r="G74" s="6"/>
      <c r="H74" s="6"/>
      <c r="I74" s="6"/>
      <c r="J74" s="6"/>
      <c r="K74" s="6"/>
    </row>
    <row r="75" spans="1:11" x14ac:dyDescent="0.25">
      <c r="A75" s="51" t="s">
        <v>78</v>
      </c>
      <c r="B75" s="51" t="s">
        <v>77</v>
      </c>
      <c r="C75" s="52" t="s">
        <v>103</v>
      </c>
      <c r="D75" s="51"/>
      <c r="E75" s="51" t="s">
        <v>83</v>
      </c>
      <c r="F75" s="6"/>
      <c r="G75" s="6"/>
      <c r="H75" s="6"/>
      <c r="I75" s="6"/>
      <c r="J75" s="6"/>
      <c r="K75" s="6"/>
    </row>
    <row r="76" spans="1:11" x14ac:dyDescent="0.25">
      <c r="A76" s="51" t="s">
        <v>141</v>
      </c>
      <c r="B76" s="51" t="s">
        <v>84</v>
      </c>
      <c r="C76" s="52" t="s">
        <v>104</v>
      </c>
      <c r="D76" s="51"/>
      <c r="E76" s="51" t="s">
        <v>85</v>
      </c>
      <c r="F76" s="6"/>
      <c r="G76" s="6"/>
      <c r="H76" s="6"/>
      <c r="I76" s="6"/>
      <c r="J76" s="6"/>
      <c r="K76" s="6"/>
    </row>
    <row r="77" spans="1:11" x14ac:dyDescent="0.25">
      <c r="A77" s="51" t="s">
        <v>141</v>
      </c>
      <c r="B77" s="51" t="s">
        <v>83</v>
      </c>
      <c r="C77" s="52" t="s">
        <v>105</v>
      </c>
      <c r="D77" s="51"/>
      <c r="E77" s="51" t="s">
        <v>86</v>
      </c>
      <c r="F77" s="6"/>
      <c r="G77" s="6"/>
      <c r="H77" s="6"/>
      <c r="I77" s="6"/>
      <c r="J77" s="6"/>
      <c r="K77" s="6"/>
    </row>
    <row r="78" spans="1:11" x14ac:dyDescent="0.25">
      <c r="A78" s="51" t="s">
        <v>141</v>
      </c>
      <c r="B78" s="51" t="s">
        <v>85</v>
      </c>
      <c r="C78" s="52" t="s">
        <v>106</v>
      </c>
      <c r="D78" s="51"/>
      <c r="E78" s="51" t="s">
        <v>87</v>
      </c>
      <c r="F78" s="6"/>
      <c r="G78" s="6"/>
      <c r="H78" s="6"/>
      <c r="I78" s="6"/>
      <c r="J78" s="6"/>
      <c r="K78" s="6"/>
    </row>
    <row r="79" spans="1:11" x14ac:dyDescent="0.25">
      <c r="A79" s="51" t="s">
        <v>141</v>
      </c>
      <c r="B79" s="51" t="s">
        <v>86</v>
      </c>
      <c r="C79" s="52" t="s">
        <v>107</v>
      </c>
      <c r="D79" s="51"/>
      <c r="E79" s="51" t="s">
        <v>88</v>
      </c>
      <c r="F79" s="6"/>
      <c r="G79" s="6"/>
      <c r="H79" s="6"/>
      <c r="I79" s="6"/>
      <c r="J79" s="6"/>
      <c r="K79" s="6"/>
    </row>
    <row r="80" spans="1:11" x14ac:dyDescent="0.25">
      <c r="A80" s="51" t="s">
        <v>141</v>
      </c>
      <c r="B80" s="53" t="s">
        <v>129</v>
      </c>
      <c r="C80" s="52" t="s">
        <v>228</v>
      </c>
      <c r="D80" s="51"/>
      <c r="E80" s="51" t="s">
        <v>89</v>
      </c>
      <c r="F80" s="6"/>
      <c r="G80" s="6"/>
      <c r="H80" s="6"/>
      <c r="I80" s="6"/>
      <c r="J80" s="6"/>
      <c r="K80" s="6"/>
    </row>
    <row r="81" spans="1:11" x14ac:dyDescent="0.25">
      <c r="A81" s="51" t="s">
        <v>141</v>
      </c>
      <c r="B81" s="51" t="s">
        <v>87</v>
      </c>
      <c r="C81" s="54" t="s">
        <v>108</v>
      </c>
      <c r="D81" s="51"/>
      <c r="E81" s="51" t="s">
        <v>91</v>
      </c>
      <c r="F81" s="6"/>
      <c r="G81" s="6"/>
      <c r="H81" s="6"/>
      <c r="I81" s="6"/>
      <c r="J81" s="6"/>
      <c r="K81" s="6"/>
    </row>
    <row r="82" spans="1:11" x14ac:dyDescent="0.25">
      <c r="A82" s="51" t="s">
        <v>141</v>
      </c>
      <c r="B82" s="51" t="s">
        <v>88</v>
      </c>
      <c r="C82" s="54" t="s">
        <v>109</v>
      </c>
      <c r="D82" s="51"/>
      <c r="E82" s="51" t="s">
        <v>90</v>
      </c>
      <c r="F82" s="6"/>
      <c r="G82" s="6"/>
      <c r="H82" s="6"/>
      <c r="I82" s="6"/>
      <c r="J82" s="6"/>
      <c r="K82" s="6"/>
    </row>
    <row r="83" spans="1:11" x14ac:dyDescent="0.25">
      <c r="A83" s="51" t="s">
        <v>141</v>
      </c>
      <c r="B83" s="51" t="s">
        <v>89</v>
      </c>
      <c r="C83" s="54" t="s">
        <v>110</v>
      </c>
      <c r="D83" s="51"/>
      <c r="E83" s="51" t="s">
        <v>92</v>
      </c>
      <c r="F83" s="6"/>
      <c r="G83" s="6"/>
      <c r="H83" s="6"/>
      <c r="I83" s="6"/>
      <c r="J83" s="6"/>
      <c r="K83" s="6"/>
    </row>
    <row r="84" spans="1:11" x14ac:dyDescent="0.25">
      <c r="A84" s="51" t="s">
        <v>141</v>
      </c>
      <c r="B84" s="51" t="s">
        <v>91</v>
      </c>
      <c r="C84" s="54" t="s">
        <v>111</v>
      </c>
      <c r="D84" s="51"/>
      <c r="E84" s="51" t="s">
        <v>93</v>
      </c>
      <c r="F84" s="6"/>
      <c r="G84" s="6"/>
      <c r="H84" s="6"/>
      <c r="I84" s="6"/>
      <c r="J84" s="6"/>
      <c r="K84" s="6"/>
    </row>
    <row r="85" spans="1:11" x14ac:dyDescent="0.25">
      <c r="A85" s="51" t="s">
        <v>141</v>
      </c>
      <c r="B85" s="51" t="s">
        <v>90</v>
      </c>
      <c r="C85" s="54" t="s">
        <v>112</v>
      </c>
      <c r="D85" s="51"/>
      <c r="E85" s="51" t="s">
        <v>94</v>
      </c>
      <c r="F85" s="6"/>
      <c r="G85" s="6"/>
      <c r="H85" s="6"/>
      <c r="I85" s="6"/>
      <c r="J85" s="6"/>
      <c r="K85" s="6"/>
    </row>
    <row r="86" spans="1:11" x14ac:dyDescent="0.25">
      <c r="A86" s="51" t="s">
        <v>141</v>
      </c>
      <c r="B86" s="51" t="s">
        <v>92</v>
      </c>
      <c r="C86" s="54" t="s">
        <v>113</v>
      </c>
      <c r="D86" s="51"/>
      <c r="E86" s="6"/>
      <c r="F86" s="6"/>
      <c r="G86" s="6"/>
      <c r="H86" s="6"/>
      <c r="I86" s="6"/>
      <c r="J86" s="6"/>
      <c r="K86" s="6"/>
    </row>
    <row r="87" spans="1:11" x14ac:dyDescent="0.25">
      <c r="A87" s="51" t="s">
        <v>141</v>
      </c>
      <c r="B87" s="51" t="s">
        <v>92</v>
      </c>
      <c r="C87" s="54" t="s">
        <v>114</v>
      </c>
      <c r="D87" s="51"/>
      <c r="E87" s="51" t="s">
        <v>95</v>
      </c>
      <c r="F87" s="6"/>
      <c r="G87" s="6"/>
      <c r="H87" s="6"/>
      <c r="I87" s="6"/>
      <c r="J87" s="6"/>
      <c r="K87" s="6"/>
    </row>
    <row r="88" spans="1:11" x14ac:dyDescent="0.25">
      <c r="A88" s="51" t="s">
        <v>141</v>
      </c>
      <c r="B88" s="51" t="s">
        <v>92</v>
      </c>
      <c r="C88" s="54" t="s">
        <v>126</v>
      </c>
      <c r="D88" s="51"/>
      <c r="E88" s="51" t="s">
        <v>96</v>
      </c>
      <c r="F88" s="6"/>
      <c r="G88" s="6"/>
      <c r="H88" s="6"/>
      <c r="I88" s="6"/>
      <c r="J88" s="6"/>
      <c r="K88" s="6"/>
    </row>
    <row r="89" spans="1:11" x14ac:dyDescent="0.25">
      <c r="A89" s="51" t="s">
        <v>141</v>
      </c>
      <c r="B89" s="51" t="s">
        <v>92</v>
      </c>
      <c r="C89" s="54" t="s">
        <v>132</v>
      </c>
      <c r="D89" s="51"/>
      <c r="E89" s="51" t="s">
        <v>97</v>
      </c>
      <c r="F89" s="6"/>
      <c r="G89" s="6"/>
      <c r="H89" s="6"/>
      <c r="I89" s="6"/>
      <c r="J89" s="6"/>
      <c r="K89" s="6"/>
    </row>
    <row r="90" spans="1:11" x14ac:dyDescent="0.25">
      <c r="A90" s="51" t="s">
        <v>141</v>
      </c>
      <c r="B90" s="51" t="s">
        <v>92</v>
      </c>
      <c r="C90" s="54" t="s">
        <v>127</v>
      </c>
      <c r="D90" s="51"/>
      <c r="E90" s="51" t="s">
        <v>98</v>
      </c>
      <c r="F90" s="6"/>
      <c r="G90" s="6"/>
      <c r="H90" s="6"/>
      <c r="I90" s="6"/>
      <c r="J90" s="6"/>
      <c r="K90" s="6"/>
    </row>
    <row r="91" spans="1:11" x14ac:dyDescent="0.25">
      <c r="A91" s="51" t="s">
        <v>141</v>
      </c>
      <c r="B91" s="51" t="s">
        <v>92</v>
      </c>
      <c r="C91" s="54" t="s">
        <v>128</v>
      </c>
      <c r="D91" s="51"/>
      <c r="E91" s="51" t="s">
        <v>99</v>
      </c>
      <c r="F91" s="6"/>
      <c r="G91" s="6"/>
      <c r="H91" s="6"/>
      <c r="I91" s="6"/>
      <c r="J91" s="6"/>
      <c r="K91" s="6"/>
    </row>
    <row r="92" spans="1:11" x14ac:dyDescent="0.25">
      <c r="A92" s="51" t="s">
        <v>141</v>
      </c>
      <c r="B92" s="51" t="s">
        <v>93</v>
      </c>
      <c r="C92" s="52" t="s">
        <v>124</v>
      </c>
      <c r="D92" s="51"/>
      <c r="E92" s="51" t="s">
        <v>100</v>
      </c>
      <c r="F92" s="6"/>
      <c r="G92" s="6"/>
      <c r="H92" s="6"/>
      <c r="I92" s="6"/>
      <c r="J92" s="6"/>
      <c r="K92" s="6"/>
    </row>
    <row r="93" spans="1:11" x14ac:dyDescent="0.25">
      <c r="A93" s="51" t="s">
        <v>141</v>
      </c>
      <c r="B93" s="51" t="s">
        <v>94</v>
      </c>
      <c r="C93" s="52" t="s">
        <v>115</v>
      </c>
      <c r="D93" s="51"/>
      <c r="E93" s="6"/>
      <c r="F93" s="6"/>
      <c r="G93" s="6"/>
      <c r="H93" s="6"/>
      <c r="I93" s="6"/>
      <c r="J93" s="6"/>
      <c r="K93" s="6"/>
    </row>
    <row r="94" spans="1:11" x14ac:dyDescent="0.25">
      <c r="A94" s="51" t="s">
        <v>79</v>
      </c>
      <c r="B94" s="51" t="s">
        <v>95</v>
      </c>
      <c r="C94" s="52" t="s">
        <v>116</v>
      </c>
      <c r="D94" s="51"/>
      <c r="E94" s="6"/>
      <c r="F94" s="6"/>
      <c r="G94" s="6"/>
      <c r="H94" s="6"/>
      <c r="I94" s="6"/>
      <c r="J94" s="6"/>
      <c r="K94" s="6"/>
    </row>
    <row r="95" spans="1:11" x14ac:dyDescent="0.25">
      <c r="A95" s="51" t="s">
        <v>79</v>
      </c>
      <c r="B95" s="51" t="s">
        <v>96</v>
      </c>
      <c r="C95" s="52" t="s">
        <v>117</v>
      </c>
      <c r="D95" s="51"/>
      <c r="E95" s="6"/>
      <c r="F95" s="6"/>
      <c r="G95" s="6"/>
      <c r="H95" s="6"/>
      <c r="I95" s="6"/>
      <c r="J95" s="6"/>
      <c r="K95" s="6"/>
    </row>
    <row r="96" spans="1:11" x14ac:dyDescent="0.25">
      <c r="A96" s="51" t="s">
        <v>79</v>
      </c>
      <c r="B96" s="51" t="s">
        <v>97</v>
      </c>
      <c r="C96" s="52" t="s">
        <v>118</v>
      </c>
      <c r="D96" s="51"/>
      <c r="E96" s="6"/>
      <c r="F96" s="6"/>
      <c r="G96" s="6"/>
      <c r="H96" s="6"/>
      <c r="I96" s="6"/>
      <c r="J96" s="6"/>
      <c r="K96" s="6"/>
    </row>
    <row r="97" spans="1:11" x14ac:dyDescent="0.25">
      <c r="A97" s="51" t="s">
        <v>79</v>
      </c>
      <c r="B97" s="51" t="s">
        <v>98</v>
      </c>
      <c r="C97" s="52" t="s">
        <v>119</v>
      </c>
      <c r="D97" s="51"/>
      <c r="E97" s="6"/>
      <c r="F97" s="6"/>
      <c r="G97" s="6"/>
      <c r="H97" s="6"/>
      <c r="I97" s="6"/>
      <c r="J97" s="6"/>
      <c r="K97" s="6"/>
    </row>
    <row r="98" spans="1:11" x14ac:dyDescent="0.25">
      <c r="A98" s="51" t="s">
        <v>79</v>
      </c>
      <c r="B98" s="51" t="s">
        <v>99</v>
      </c>
      <c r="C98" s="52" t="s">
        <v>120</v>
      </c>
      <c r="D98" s="51"/>
      <c r="E98" s="6"/>
      <c r="F98" s="6"/>
      <c r="G98" s="6"/>
      <c r="H98" s="6"/>
      <c r="I98" s="6"/>
      <c r="J98" s="6"/>
      <c r="K98" s="6"/>
    </row>
    <row r="99" spans="1:11" x14ac:dyDescent="0.25">
      <c r="A99" s="51" t="s">
        <v>79</v>
      </c>
      <c r="B99" s="51" t="s">
        <v>99</v>
      </c>
      <c r="C99" s="52" t="s">
        <v>121</v>
      </c>
      <c r="D99" s="51"/>
      <c r="E99" s="6"/>
      <c r="F99" s="6"/>
      <c r="G99" s="6"/>
      <c r="H99" s="6"/>
      <c r="I99" s="6"/>
      <c r="J99" s="6"/>
      <c r="K99" s="6"/>
    </row>
    <row r="100" spans="1:11" x14ac:dyDescent="0.25">
      <c r="A100" s="51" t="s">
        <v>79</v>
      </c>
      <c r="B100" s="51" t="s">
        <v>100</v>
      </c>
      <c r="C100" s="52" t="s">
        <v>122</v>
      </c>
      <c r="D100" s="51"/>
      <c r="E100" s="6"/>
      <c r="F100" s="6"/>
      <c r="G100" s="6"/>
      <c r="H100" s="6"/>
      <c r="I100" s="6"/>
      <c r="J100" s="6"/>
      <c r="K100" s="6"/>
    </row>
    <row r="101" spans="1:11" x14ac:dyDescent="0.25">
      <c r="A101" s="51" t="s">
        <v>79</v>
      </c>
      <c r="B101" s="51" t="s">
        <v>100</v>
      </c>
      <c r="C101" s="52" t="s">
        <v>123</v>
      </c>
      <c r="D101" s="51"/>
      <c r="E101" s="6"/>
      <c r="F101" s="6"/>
      <c r="G101" s="6"/>
      <c r="H101" s="6"/>
      <c r="I101" s="6"/>
      <c r="J101" s="6"/>
      <c r="K101" s="6"/>
    </row>
    <row r="102" spans="1:11" x14ac:dyDescent="0.25">
      <c r="A102" s="51" t="s">
        <v>80</v>
      </c>
      <c r="B102" s="51"/>
      <c r="C102" s="51" t="s">
        <v>226</v>
      </c>
      <c r="D102" s="51"/>
      <c r="E102" s="6"/>
      <c r="F102" s="6"/>
      <c r="G102" s="6"/>
      <c r="H102" s="6"/>
      <c r="I102" s="6"/>
      <c r="J102" s="6"/>
      <c r="K102" s="6"/>
    </row>
    <row r="103" spans="1:11" x14ac:dyDescent="0.25">
      <c r="A103" s="6"/>
      <c r="B103" s="6"/>
      <c r="C103" s="6"/>
      <c r="D103" s="6"/>
      <c r="E103" s="6"/>
      <c r="F103" s="6"/>
      <c r="G103" s="6"/>
      <c r="H103" s="6"/>
      <c r="I103" s="6"/>
      <c r="J103" s="6"/>
      <c r="K103" s="6"/>
    </row>
    <row r="104" spans="1:11" x14ac:dyDescent="0.25">
      <c r="A104" s="6"/>
      <c r="B104" s="6"/>
      <c r="C104" s="6"/>
      <c r="D104" s="6"/>
      <c r="E104" s="6"/>
      <c r="F104" s="6"/>
      <c r="G104" s="6"/>
      <c r="H104" s="6"/>
      <c r="I104" s="6"/>
      <c r="J104" s="6"/>
      <c r="K104" s="6"/>
    </row>
    <row r="105" spans="1:11" x14ac:dyDescent="0.25">
      <c r="A105" s="6"/>
      <c r="B105" s="6"/>
      <c r="C105" s="6"/>
      <c r="D105" s="6"/>
      <c r="E105" s="6"/>
      <c r="F105" s="6"/>
      <c r="G105" s="6"/>
      <c r="H105" s="6"/>
      <c r="I105" s="6"/>
      <c r="J105" s="6"/>
      <c r="K105" s="6"/>
    </row>
    <row r="106" spans="1:11" x14ac:dyDescent="0.25">
      <c r="A106" s="6" t="s">
        <v>133</v>
      </c>
      <c r="B106" s="6"/>
      <c r="C106" s="6"/>
      <c r="D106" s="6"/>
      <c r="E106" s="6"/>
      <c r="F106" s="6"/>
      <c r="G106" s="6"/>
      <c r="H106" s="6"/>
      <c r="I106" s="6"/>
      <c r="J106" s="6"/>
      <c r="K106" s="6"/>
    </row>
    <row r="107" spans="1:11" x14ac:dyDescent="0.25">
      <c r="A107" s="6" t="s">
        <v>134</v>
      </c>
      <c r="B107" s="6"/>
      <c r="C107" s="6"/>
      <c r="D107" s="6"/>
      <c r="E107" s="6"/>
      <c r="F107" s="6"/>
      <c r="G107" s="6"/>
      <c r="H107" s="6"/>
      <c r="I107" s="6"/>
      <c r="J107" s="6"/>
      <c r="K107" s="6"/>
    </row>
    <row r="108" spans="1:11" x14ac:dyDescent="0.25">
      <c r="A108" s="6" t="s">
        <v>135</v>
      </c>
      <c r="B108" s="6"/>
      <c r="C108" s="6"/>
      <c r="D108" s="6"/>
      <c r="E108" s="6"/>
      <c r="F108" s="6"/>
      <c r="G108" s="6"/>
      <c r="H108" s="6"/>
      <c r="I108" s="6"/>
      <c r="J108" s="6"/>
      <c r="K108" s="6"/>
    </row>
    <row r="109" spans="1:11" x14ac:dyDescent="0.25">
      <c r="A109" s="6" t="s">
        <v>136</v>
      </c>
      <c r="B109" s="6"/>
      <c r="C109" s="6"/>
      <c r="D109" s="6"/>
      <c r="E109" s="6"/>
      <c r="F109" s="6"/>
      <c r="G109" s="6"/>
      <c r="H109" s="6"/>
      <c r="I109" s="6"/>
      <c r="J109" s="6"/>
      <c r="K109" s="6"/>
    </row>
    <row r="110" spans="1:11" x14ac:dyDescent="0.25">
      <c r="A110" s="6"/>
      <c r="B110" s="6"/>
      <c r="C110" s="6"/>
      <c r="D110" s="6"/>
      <c r="E110" s="6"/>
      <c r="F110" s="6"/>
      <c r="G110" s="6"/>
      <c r="H110" s="6"/>
      <c r="I110" s="6"/>
      <c r="J110" s="6"/>
      <c r="K110" s="6"/>
    </row>
    <row r="111" spans="1:11" x14ac:dyDescent="0.25">
      <c r="A111" s="6"/>
      <c r="B111" s="6"/>
      <c r="C111" s="6"/>
      <c r="D111" s="6"/>
      <c r="E111" s="6"/>
      <c r="F111" s="6"/>
      <c r="G111" s="6"/>
      <c r="H111" s="6"/>
      <c r="I111" s="6"/>
      <c r="J111" s="6"/>
      <c r="K111" s="6"/>
    </row>
    <row r="112" spans="1:11" x14ac:dyDescent="0.25">
      <c r="A112" s="6"/>
      <c r="B112" s="6"/>
      <c r="C112" s="6"/>
      <c r="D112" s="6"/>
      <c r="E112" s="6"/>
      <c r="F112" s="6"/>
      <c r="G112" s="6"/>
      <c r="H112" s="6"/>
      <c r="I112" s="6"/>
      <c r="J112" s="6"/>
      <c r="K112" s="6"/>
    </row>
  </sheetData>
  <pageMargins left="0.70866141732283472" right="0.70866141732283472" top="0.74803149606299213" bottom="0.74803149606299213" header="0.31496062992125984" footer="0.31496062992125984"/>
  <pageSetup paperSize="9" scale="44"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O60"/>
  <sheetViews>
    <sheetView view="pageBreakPreview" zoomScale="70" zoomScaleNormal="73" zoomScaleSheetLayoutView="70" workbookViewId="0">
      <selection activeCell="D21" sqref="D21:D25"/>
    </sheetView>
  </sheetViews>
  <sheetFormatPr baseColWidth="10" defaultRowHeight="15" x14ac:dyDescent="0.25"/>
  <cols>
    <col min="1" max="1" width="6.42578125" customWidth="1"/>
    <col min="2" max="2" width="25.140625" customWidth="1"/>
    <col min="3" max="3" width="30.85546875" customWidth="1"/>
    <col min="4" max="4" width="26.42578125" customWidth="1"/>
    <col min="5" max="5" width="19.42578125" customWidth="1"/>
    <col min="6" max="6" width="17.5703125" style="3" bestFit="1" customWidth="1"/>
    <col min="7" max="7" width="14.140625" style="3" customWidth="1"/>
    <col min="8" max="8" width="21" style="3" customWidth="1"/>
    <col min="9" max="9" width="50.42578125" style="268" customWidth="1"/>
    <col min="10" max="10" width="18.140625" customWidth="1"/>
    <col min="11" max="11" width="18" style="3" customWidth="1"/>
    <col min="12" max="12" width="22.140625" customWidth="1"/>
    <col min="13" max="13" width="18" customWidth="1"/>
    <col min="14" max="14" width="12.140625" bestFit="1" customWidth="1"/>
    <col min="15" max="15" width="18.5703125" customWidth="1"/>
  </cols>
  <sheetData>
    <row r="1" spans="1:15" ht="15" customHeight="1" x14ac:dyDescent="0.25">
      <c r="A1" s="520"/>
      <c r="B1" s="520"/>
      <c r="C1" s="741" t="s">
        <v>225</v>
      </c>
      <c r="D1" s="742"/>
      <c r="E1" s="742"/>
      <c r="F1" s="742"/>
      <c r="G1" s="742"/>
      <c r="H1" s="742"/>
      <c r="I1" s="742"/>
      <c r="J1" s="742"/>
      <c r="K1" s="742"/>
      <c r="L1" s="742"/>
      <c r="M1" s="742"/>
      <c r="N1" s="525" t="s">
        <v>229</v>
      </c>
      <c r="O1" s="525"/>
    </row>
    <row r="2" spans="1:15" ht="15" customHeight="1" x14ac:dyDescent="0.25">
      <c r="A2" s="520"/>
      <c r="B2" s="520"/>
      <c r="C2" s="623"/>
      <c r="D2" s="744"/>
      <c r="E2" s="744"/>
      <c r="F2" s="744"/>
      <c r="G2" s="744"/>
      <c r="H2" s="744"/>
      <c r="I2" s="744"/>
      <c r="J2" s="744"/>
      <c r="K2" s="744"/>
      <c r="L2" s="744"/>
      <c r="M2" s="744"/>
      <c r="N2" s="525"/>
      <c r="O2" s="525"/>
    </row>
    <row r="3" spans="1:15" ht="15" customHeight="1" x14ac:dyDescent="0.25">
      <c r="A3" s="520"/>
      <c r="B3" s="520"/>
      <c r="C3" s="623"/>
      <c r="D3" s="744"/>
      <c r="E3" s="744"/>
      <c r="F3" s="744"/>
      <c r="G3" s="744"/>
      <c r="H3" s="744"/>
      <c r="I3" s="744"/>
      <c r="J3" s="744"/>
      <c r="K3" s="744"/>
      <c r="L3" s="744"/>
      <c r="M3" s="744"/>
      <c r="N3" s="525"/>
      <c r="O3" s="525"/>
    </row>
    <row r="4" spans="1:15" ht="15" customHeight="1" x14ac:dyDescent="0.25">
      <c r="A4" s="520"/>
      <c r="B4" s="520"/>
      <c r="C4" s="623"/>
      <c r="D4" s="744"/>
      <c r="E4" s="744"/>
      <c r="F4" s="744"/>
      <c r="G4" s="744"/>
      <c r="H4" s="744"/>
      <c r="I4" s="744"/>
      <c r="J4" s="744"/>
      <c r="K4" s="744"/>
      <c r="L4" s="744"/>
      <c r="M4" s="744"/>
      <c r="N4" s="525"/>
      <c r="O4" s="525"/>
    </row>
    <row r="5" spans="1:15" ht="15" customHeight="1" x14ac:dyDescent="0.25">
      <c r="A5" s="520"/>
      <c r="B5" s="520"/>
      <c r="C5" s="623"/>
      <c r="D5" s="744"/>
      <c r="E5" s="744"/>
      <c r="F5" s="744"/>
      <c r="G5" s="744"/>
      <c r="H5" s="744"/>
      <c r="I5" s="744"/>
      <c r="J5" s="744"/>
      <c r="K5" s="744"/>
      <c r="L5" s="744"/>
      <c r="M5" s="744"/>
      <c r="N5" s="135" t="s">
        <v>231</v>
      </c>
      <c r="O5" s="135" t="s">
        <v>232</v>
      </c>
    </row>
    <row r="6" spans="1:15" ht="15" customHeight="1" x14ac:dyDescent="0.25">
      <c r="A6" s="520"/>
      <c r="B6" s="520"/>
      <c r="C6" s="623"/>
      <c r="D6" s="744"/>
      <c r="E6" s="744"/>
      <c r="F6" s="744"/>
      <c r="G6" s="744"/>
      <c r="H6" s="744"/>
      <c r="I6" s="744"/>
      <c r="J6" s="744"/>
      <c r="K6" s="744"/>
      <c r="L6" s="744"/>
      <c r="M6" s="744"/>
      <c r="N6" s="135" t="s">
        <v>233</v>
      </c>
      <c r="O6" s="131">
        <v>2</v>
      </c>
    </row>
    <row r="7" spans="1:15" ht="15.75" customHeight="1" x14ac:dyDescent="0.25">
      <c r="A7" s="520"/>
      <c r="B7" s="520"/>
      <c r="C7" s="626"/>
      <c r="D7" s="627"/>
      <c r="E7" s="627"/>
      <c r="F7" s="627"/>
      <c r="G7" s="627"/>
      <c r="H7" s="627"/>
      <c r="I7" s="627"/>
      <c r="J7" s="627"/>
      <c r="K7" s="744"/>
      <c r="L7" s="744"/>
      <c r="M7" s="744"/>
      <c r="N7" s="136" t="s">
        <v>234</v>
      </c>
      <c r="O7" s="346">
        <v>43783</v>
      </c>
    </row>
    <row r="8" spans="1:15" ht="15" customHeight="1" x14ac:dyDescent="0.25">
      <c r="A8" s="923" t="s">
        <v>239</v>
      </c>
      <c r="B8" s="923"/>
      <c r="C8" s="924"/>
      <c r="D8" s="530" t="s">
        <v>390</v>
      </c>
      <c r="E8" s="531"/>
      <c r="F8" s="531"/>
      <c r="G8" s="534" t="s">
        <v>240</v>
      </c>
      <c r="H8" s="534"/>
      <c r="I8" s="927" t="s">
        <v>391</v>
      </c>
      <c r="J8" s="928"/>
      <c r="K8" s="534" t="s">
        <v>389</v>
      </c>
      <c r="L8" s="534"/>
      <c r="M8" s="470" t="s">
        <v>392</v>
      </c>
      <c r="N8" s="470"/>
      <c r="O8" s="470"/>
    </row>
    <row r="9" spans="1:15" s="3" customFormat="1" ht="22.5" customHeight="1" x14ac:dyDescent="0.25">
      <c r="A9" s="925"/>
      <c r="B9" s="925"/>
      <c r="C9" s="926"/>
      <c r="D9" s="532"/>
      <c r="E9" s="533"/>
      <c r="F9" s="533"/>
      <c r="G9" s="534"/>
      <c r="H9" s="534"/>
      <c r="I9" s="929"/>
      <c r="J9" s="930"/>
      <c r="K9" s="534"/>
      <c r="L9" s="534"/>
      <c r="M9" s="470"/>
      <c r="N9" s="470"/>
      <c r="O9" s="470"/>
    </row>
    <row r="10" spans="1:15" ht="36.75" customHeight="1" thickBot="1" x14ac:dyDescent="0.3">
      <c r="A10" s="111" t="s">
        <v>193</v>
      </c>
      <c r="B10" s="111" t="s">
        <v>176</v>
      </c>
      <c r="C10" s="111" t="s">
        <v>177</v>
      </c>
      <c r="D10" s="111" t="s">
        <v>0</v>
      </c>
      <c r="E10" s="111" t="s">
        <v>275</v>
      </c>
      <c r="F10" s="111" t="s">
        <v>27</v>
      </c>
      <c r="G10" s="111" t="s">
        <v>1</v>
      </c>
      <c r="H10" s="111" t="s">
        <v>2</v>
      </c>
      <c r="I10" s="111" t="s">
        <v>194</v>
      </c>
      <c r="J10" s="111" t="s">
        <v>7</v>
      </c>
      <c r="K10" s="403" t="s">
        <v>214</v>
      </c>
      <c r="L10" s="403" t="s">
        <v>213</v>
      </c>
      <c r="M10" s="403" t="s">
        <v>196</v>
      </c>
      <c r="N10" s="403" t="s">
        <v>215</v>
      </c>
      <c r="O10" s="403" t="s">
        <v>244</v>
      </c>
    </row>
    <row r="11" spans="1:15" ht="154.5" customHeight="1" x14ac:dyDescent="0.25">
      <c r="A11" s="907" t="str">
        <f>'2.Identificacion_Riesgos'!A10</f>
        <v>R1</v>
      </c>
      <c r="B11" s="852" t="str">
        <f>'2.Identificacion_Riesgos'!E10</f>
        <v>Afectación en el cumplimiento de los objetivos de los procesos de la entidad por la interrupción en la prestación del servicio de la infraestructura tecnológica.</v>
      </c>
      <c r="C11" s="357" t="str">
        <f>'2.Identificacion_Riesgos'!G10</f>
        <v xml:space="preserve">1. Interrupción de los servicios de la energía eléctrica regulada al interior de la entidad o fallas imprevistas de los equipos </v>
      </c>
      <c r="D11" s="852" t="str">
        <f>'2.Identificacion_Riesgos'!H10</f>
        <v>1. Sanciones e incumplimiento legal.
2. No cumplir con las metas Distritales.
3. Afectación de la imagen de la SCRD.
4. No genera la satisfacción de los clientes internos de la entidad.
5.  Incremento de los reprocesos en la ejecución de las actividades.</v>
      </c>
      <c r="E11" s="852" t="str">
        <f>'2.Identificacion_Riesgos'!I10</f>
        <v>Tecnologicos</v>
      </c>
      <c r="F11" s="852" t="str">
        <f>'2.Identificacion_Riesgos'!J10</f>
        <v>Probable</v>
      </c>
      <c r="G11" s="852" t="str">
        <f>'2.Identificacion_Riesgos'!L10</f>
        <v xml:space="preserve">Mayor </v>
      </c>
      <c r="H11" s="852" t="str">
        <f>'2.Identificacion_Riesgos'!N10</f>
        <v>EXTREMA 80%</v>
      </c>
      <c r="I11" s="357" t="str">
        <f>'3.Controles'!G9</f>
        <v>Mantenimiento preventivo y correctivo de UPS vigente.
Responsable: GIS - Recursos Fisicos 
Cómo se hace el control: Un proveedor especializado realiza el mantenimiento preventivo.
Cuándo se hace: Trimestral.
Cómo se evidencia: Acta de resultado.
Si no se hace qué ocurre: Puede aumentar la probabilidad de ocurrencia del riesgo.</v>
      </c>
      <c r="J11" s="898" t="str">
        <f>'2.Identificacion_Riesgos'!V10</f>
        <v>MODERADO 28%</v>
      </c>
      <c r="K11" s="901" t="str">
        <f>'2.Identificacion_Riesgos'!W10</f>
        <v>REDUCIRLO O MITIGARLO</v>
      </c>
      <c r="L11" s="357" t="str">
        <f>'5.Plan Manejo'!F13</f>
        <v>Gestionar solicitud de contratación de mantenimiento de equipos UPS, firma de contrato.
Seguimiento a las actividades del plan de  mantenimiento.</v>
      </c>
      <c r="M11" s="852" t="str">
        <f>'5.Plan Manejo'!L13</f>
        <v>Profesional Especializado GIS</v>
      </c>
      <c r="N11" s="128">
        <f>'5.Plan Manejo'!J17</f>
        <v>44530</v>
      </c>
      <c r="O11" s="417" t="str">
        <f>'2.Identificacion_Riesgos'!D10</f>
        <v>Grupo Interno de Sistemas</v>
      </c>
    </row>
    <row r="12" spans="1:15" ht="165" x14ac:dyDescent="0.25">
      <c r="A12" s="908"/>
      <c r="B12" s="853"/>
      <c r="C12" s="355" t="str">
        <f>'2.Identificacion_Riesgos'!G11</f>
        <v>2. Incumplimiento de la prestación del servicio de los proveedores externos.</v>
      </c>
      <c r="D12" s="853"/>
      <c r="E12" s="853"/>
      <c r="F12" s="853"/>
      <c r="G12" s="853"/>
      <c r="H12" s="853"/>
      <c r="I12" s="355" t="str">
        <f>'3.Controles'!G10</f>
        <v>Contratos con terceros con Acuerdos de Nivel de Servicio ANS
Responsable: GIS
Cómo se hace el control: Proveedores especializados que proporcionan servicios de TI.
Cuándo se hace: Reporte mensual y seguimiento semestral.
Cómo se evidencia: Certificado de Supervision y cumplimiento.
Si no se hace qué ocurre: Puede aumentar la probabilidad de ocurrencia del riesgo.</v>
      </c>
      <c r="J12" s="899"/>
      <c r="K12" s="902"/>
      <c r="L12" s="355" t="str">
        <f>'5.Plan Manejo'!F18</f>
        <v>Definición de ANS (Acuerdo de Nivel de Servicio) de disponibilidad del servicio con el proveedor de internet</v>
      </c>
      <c r="M12" s="853"/>
      <c r="N12" s="127">
        <f>'5.Plan Manejo'!J20</f>
        <v>44545</v>
      </c>
      <c r="O12" s="456"/>
    </row>
    <row r="13" spans="1:15" ht="207.6" customHeight="1" thickBot="1" x14ac:dyDescent="0.3">
      <c r="A13" s="908"/>
      <c r="B13" s="853"/>
      <c r="C13" s="355" t="str">
        <f>'2.Identificacion_Riesgos'!G12</f>
        <v>3. Desastres naturales o acciones deliberadas y no deliberadas por el factor humano.</v>
      </c>
      <c r="D13" s="853"/>
      <c r="E13" s="853"/>
      <c r="F13" s="853"/>
      <c r="G13" s="853"/>
      <c r="H13" s="853"/>
      <c r="I13" s="355" t="str">
        <f>'3.Controles'!G11</f>
        <v>Definición de los controles de acceso fisico a las areas de data center y cableado estructurado, asi como tambien revisión de factores ambientales y estructurales de las areas en mención
Responsable: GIS - Recursos Fisicos 
Cómo se hace el control: Cumplir con las mejores practicas de diseño del Data center y centros de cableado, asi como tambien con las condiciones de seguridad en el acceso fisico.
Cuándo se hace: Semestral
Cómo se evidencia: Inspecciones fisicas a las areas seguras, documentada en acta.
Si no se hace qué ocurre: Puede aumentar la probabilidad de ocurrencia del riesgo.</v>
      </c>
      <c r="J13" s="899"/>
      <c r="K13" s="902"/>
      <c r="L13" s="355" t="str">
        <f>'5.Plan Manejo'!F22</f>
        <v>Planeación e Implementación de los controles de seguridad fisicos del data center principal y centro de cableado</v>
      </c>
      <c r="M13" s="853"/>
      <c r="N13" s="127">
        <f>'5.Plan Manejo'!J23</f>
        <v>44530</v>
      </c>
      <c r="O13" s="456"/>
    </row>
    <row r="14" spans="1:15" ht="15.75" hidden="1" thickBot="1" x14ac:dyDescent="0.3">
      <c r="A14" s="908"/>
      <c r="B14" s="853"/>
      <c r="C14" s="355">
        <f>'2.Identificacion_Riesgos'!G13</f>
        <v>0</v>
      </c>
      <c r="D14" s="853"/>
      <c r="E14" s="853"/>
      <c r="F14" s="853"/>
      <c r="G14" s="853"/>
      <c r="H14" s="853"/>
      <c r="I14" s="355">
        <f>'3.Controles'!F12</f>
        <v>0</v>
      </c>
      <c r="J14" s="899"/>
      <c r="K14" s="902"/>
      <c r="L14" s="355">
        <f>'5.Plan Manejo'!F25</f>
        <v>0</v>
      </c>
      <c r="M14" s="853"/>
      <c r="N14" s="127"/>
      <c r="O14" s="456"/>
    </row>
    <row r="15" spans="1:15" ht="15.75" hidden="1" thickBot="1" x14ac:dyDescent="0.3">
      <c r="A15" s="909"/>
      <c r="B15" s="854"/>
      <c r="C15" s="356">
        <f>'2.Identificacion_Riesgos'!G14</f>
        <v>0</v>
      </c>
      <c r="D15" s="854"/>
      <c r="E15" s="854"/>
      <c r="F15" s="854"/>
      <c r="G15" s="854"/>
      <c r="H15" s="854"/>
      <c r="I15" s="356">
        <f>'3.Controles'!F13</f>
        <v>0</v>
      </c>
      <c r="J15" s="900"/>
      <c r="K15" s="903"/>
      <c r="L15" s="356">
        <f>'5.Plan Manejo'!F29</f>
        <v>0</v>
      </c>
      <c r="M15" s="854"/>
      <c r="N15" s="129"/>
      <c r="O15" s="458"/>
    </row>
    <row r="16" spans="1:15" ht="223.5" customHeight="1" thickBot="1" x14ac:dyDescent="0.3">
      <c r="A16" s="907" t="str">
        <f>'2.Identificacion_Riesgos'!A15</f>
        <v>R2</v>
      </c>
      <c r="B16" s="852" t="str">
        <f>'2.Identificacion_Riesgos'!E15</f>
        <v>Incumplimiento en los requerimientos solicitados por la Secretaría en la definición, diseño, construcción y entrega de soluciones TIC</v>
      </c>
      <c r="C16" s="330" t="str">
        <f>'2.Identificacion_Riesgos'!G15</f>
        <v>1. Falta de adopción de formatos y registros para la definición de los requerimientos detallados por parte de la areas funcionales en la solicitudes de servicios TIC.</v>
      </c>
      <c r="D16" s="852" t="str">
        <f>'2.Identificacion_Riesgos'!H15</f>
        <v>1.No genera la satisfacción de los clientes internos de la entidad.
2. Incremento de los reprocesos en la ejecución de las actividades.
3. Perdida de economicas
4. Incumplimiento normativo o regulatorio</v>
      </c>
      <c r="E16" s="852" t="str">
        <f>'2.Identificacion_Riesgos'!I15</f>
        <v>Tecnologicos</v>
      </c>
      <c r="F16" s="852" t="str">
        <f>'2.Identificacion_Riesgos'!J15</f>
        <v>Posible</v>
      </c>
      <c r="G16" s="852" t="str">
        <f>'2.Identificacion_Riesgos'!L15</f>
        <v>Moderado</v>
      </c>
      <c r="H16" s="852" t="str">
        <f>'2.Identificacion_Riesgos'!N15</f>
        <v>ALTO 52%</v>
      </c>
      <c r="I16" s="357" t="str">
        <f>'3.Controles'!G16</f>
        <v>Mejora continua del procedimiento de gestión de sistemas de información
Responsable: GIS
Cómo se hace el control: 
1. Revisión del procedimiento existente y definición de mejoras al mismo.
2. Revisión y seguimiento al cumplimiento del procedimiento
Cuándo se hace: 1. Anual / 2. Semestral
Cómo se evidencia: Publicación y divulgación del procedimiento en el sitema de gestión de calidad.
Si no se hace qué ocurre: Puede aumentar la probabilidad de ocurrencia del riesgo.</v>
      </c>
      <c r="J16" s="898" t="str">
        <f>'2.Identificacion_Riesgos'!V15</f>
        <v>MODERADO 32%</v>
      </c>
      <c r="K16" s="914" t="str">
        <f>'2.Identificacion_Riesgos'!W15</f>
        <v>REDUCIRLO O MITIGARLO</v>
      </c>
      <c r="L16" s="330" t="str">
        <f>'5.Plan Manejo'!F33</f>
        <v>Revisión y actualización procedimiento.
Seguimiento cumplimiento procedimiento</v>
      </c>
      <c r="M16" s="852" t="str">
        <f>'5.Plan Manejo'!L33</f>
        <v>Profesional Especializado GIS</v>
      </c>
      <c r="N16" s="128">
        <f>'5.Plan Manejo'!J35</f>
        <v>44530</v>
      </c>
      <c r="O16" s="417" t="str">
        <f>'2.Identificacion_Riesgos'!D15</f>
        <v>Grupo Interno de Sistemas</v>
      </c>
    </row>
    <row r="17" spans="1:15" hidden="1" x14ac:dyDescent="0.25">
      <c r="A17" s="908"/>
      <c r="B17" s="853"/>
      <c r="C17" s="329">
        <f>'2.Identificacion_Riesgos'!G16</f>
        <v>0</v>
      </c>
      <c r="D17" s="853"/>
      <c r="E17" s="853"/>
      <c r="F17" s="853"/>
      <c r="G17" s="853"/>
      <c r="H17" s="853"/>
      <c r="I17" s="355">
        <f>'3.Controles'!F17</f>
        <v>0</v>
      </c>
      <c r="J17" s="899"/>
      <c r="K17" s="915"/>
      <c r="L17" s="329">
        <f>'5.Plan Manejo'!F34</f>
        <v>0</v>
      </c>
      <c r="M17" s="853"/>
      <c r="N17" s="127"/>
      <c r="O17" s="456"/>
    </row>
    <row r="18" spans="1:15" hidden="1" x14ac:dyDescent="0.25">
      <c r="A18" s="908"/>
      <c r="B18" s="853"/>
      <c r="C18" s="329">
        <f>'2.Identificacion_Riesgos'!G17</f>
        <v>0</v>
      </c>
      <c r="D18" s="853"/>
      <c r="E18" s="853"/>
      <c r="F18" s="853"/>
      <c r="G18" s="853"/>
      <c r="H18" s="853"/>
      <c r="I18" s="355">
        <f>'3.Controles'!F18</f>
        <v>0</v>
      </c>
      <c r="J18" s="899"/>
      <c r="K18" s="915"/>
      <c r="L18" s="329">
        <f>'5.Plan Manejo'!F35</f>
        <v>0</v>
      </c>
      <c r="M18" s="853"/>
      <c r="N18" s="127"/>
      <c r="O18" s="456"/>
    </row>
    <row r="19" spans="1:15" hidden="1" x14ac:dyDescent="0.25">
      <c r="A19" s="908"/>
      <c r="B19" s="853"/>
      <c r="C19" s="329">
        <f>'2.Identificacion_Riesgos'!G18</f>
        <v>0</v>
      </c>
      <c r="D19" s="853"/>
      <c r="E19" s="853"/>
      <c r="F19" s="853"/>
      <c r="G19" s="853"/>
      <c r="H19" s="853"/>
      <c r="I19" s="355">
        <f>'3.Controles'!F19</f>
        <v>0</v>
      </c>
      <c r="J19" s="899"/>
      <c r="K19" s="915"/>
      <c r="L19" s="329">
        <f>'5.Plan Manejo'!F47</f>
        <v>0</v>
      </c>
      <c r="M19" s="853"/>
      <c r="N19" s="127"/>
      <c r="O19" s="456"/>
    </row>
    <row r="20" spans="1:15" ht="15.75" hidden="1" thickBot="1" x14ac:dyDescent="0.3">
      <c r="A20" s="910"/>
      <c r="B20" s="861"/>
      <c r="C20" s="327">
        <f>'2.Identificacion_Riesgos'!G19</f>
        <v>0</v>
      </c>
      <c r="D20" s="861"/>
      <c r="E20" s="861"/>
      <c r="F20" s="861"/>
      <c r="G20" s="861"/>
      <c r="H20" s="861"/>
      <c r="I20" s="351">
        <f>'3.Controles'!F20</f>
        <v>0</v>
      </c>
      <c r="J20" s="922"/>
      <c r="K20" s="916"/>
      <c r="L20" s="327">
        <f>'5.Plan Manejo'!F51</f>
        <v>0</v>
      </c>
      <c r="M20" s="861"/>
      <c r="N20" s="393"/>
      <c r="O20" s="457"/>
    </row>
    <row r="21" spans="1:15" ht="150" x14ac:dyDescent="0.25">
      <c r="A21" s="907" t="str">
        <f>'2.Identificacion_Riesgos'!A20</f>
        <v>R3</v>
      </c>
      <c r="B21" s="852" t="str">
        <f>'2.Identificacion_Riesgos'!E20</f>
        <v>Perdida de la confidencialidad, integridad y disponibilidad de los activos de información de la entidad</v>
      </c>
      <c r="C21" s="330" t="str">
        <f>'2.Identificacion_Riesgos'!G20</f>
        <v>1. Falta de apropiación de la cultura de seguridad de la información y de las politicas por parte de funcionarios y contratistas de la entidad</v>
      </c>
      <c r="D21" s="852" t="str">
        <f>'2.Identificacion_Riesgos'!H20</f>
        <v>1. Sanciones e incumplimiento legal.
2. Afectación de la imagen y reputación de la SCRD.
3. Degradación de los atributos de seguridad de la información (Confidencialidad, Integridad y Disponibilidad) de la entidad.
4.  Incremento de los reprocesos en la ejecución de las actividades.
5. Perdida de información
6. Perdidas económicas
7. Materialización de riesgos de seguridad de la información.</v>
      </c>
      <c r="E21" s="852" t="str">
        <f>'2.Identificacion_Riesgos'!I20</f>
        <v>Tecnologicos</v>
      </c>
      <c r="F21" s="852" t="str">
        <f>'2.Identificacion_Riesgos'!J20</f>
        <v>Posible</v>
      </c>
      <c r="G21" s="852" t="str">
        <f>'2.Identificacion_Riesgos'!L20</f>
        <v xml:space="preserve">Mayor </v>
      </c>
      <c r="H21" s="852" t="str">
        <f>'2.Identificacion_Riesgos'!N20</f>
        <v>EXTREMA 76%</v>
      </c>
      <c r="I21" s="357" t="str">
        <f>'3.Controles'!G23</f>
        <v>Implementación del programa de cultura de seguridad y privacidad de la información
Responsable: GIS
Cómo se hace el control: Realización de las jornadas de sensibilización en seguridad de la información.
Cuándo se hace: Semestral
Cómo se evidencia: charlas de sensibilización, tips de seguridad, encuestas de percepción.
Si no se hace qué ocurre: Puede aumentar la probabilidad de ocurrencia del riesgo.</v>
      </c>
      <c r="J21" s="898" t="str">
        <f>'2.Identificacion_Riesgos'!V20</f>
        <v>BAJO 16%</v>
      </c>
      <c r="K21" s="914" t="str">
        <f>'2.Identificacion_Riesgos'!W20</f>
        <v>REDUCIRLO O MITIGARLO</v>
      </c>
      <c r="L21" s="330" t="str">
        <f>'5.Plan Manejo'!F55</f>
        <v>Programación y realización de sensibilización y capacitación a funcionarios de la SCRD en Seguridad de la Información</v>
      </c>
      <c r="M21" s="852" t="str">
        <f>'5.Plan Manejo'!L55</f>
        <v>Profesional Especializado GIS</v>
      </c>
      <c r="N21" s="128">
        <f>'5.Plan Manejo'!J57</f>
        <v>44530</v>
      </c>
      <c r="O21" s="417" t="str">
        <f>'2.Identificacion_Riesgos'!D20</f>
        <v>Grupo Interno de Sistemas</v>
      </c>
    </row>
    <row r="22" spans="1:15" ht="180" x14ac:dyDescent="0.25">
      <c r="A22" s="908"/>
      <c r="B22" s="853"/>
      <c r="C22" s="329" t="str">
        <f>'2.Identificacion_Riesgos'!G21</f>
        <v>2. Gestión inadecuada de los activos de información.</v>
      </c>
      <c r="D22" s="853"/>
      <c r="E22" s="853"/>
      <c r="F22" s="853"/>
      <c r="G22" s="853"/>
      <c r="H22" s="853"/>
      <c r="I22" s="355" t="str">
        <f>'3.Controles'!G24</f>
        <v>Implementación de la Politica de buen uso de los activos de información
Responsable: GIS
Cómo se hace el control: implementación de la politica de buen uso de los activos de información.
Cuándo se hace: Anual
Cómo se evidencia: con indices bajos de materialización de incidentes de seguridad por perdida de confidencialidad, integridad y disponibilidad de los activos de información.
Si no se hace qué ocurre: Puede aumentar la probabilidad de ocurrencia del riesgo.</v>
      </c>
      <c r="J22" s="899"/>
      <c r="K22" s="915"/>
      <c r="L22" s="329" t="str">
        <f>'5.Plan Manejo'!F59</f>
        <v>Implementación de la politica de buen uso de los activos de información</v>
      </c>
      <c r="M22" s="853"/>
      <c r="N22" s="127">
        <f>'5.Plan Manejo'!J60</f>
        <v>44560</v>
      </c>
      <c r="O22" s="456"/>
    </row>
    <row r="23" spans="1:15" ht="165.75" thickBot="1" x14ac:dyDescent="0.3">
      <c r="A23" s="908"/>
      <c r="B23" s="853"/>
      <c r="C23" s="329" t="str">
        <f>'2.Identificacion_Riesgos'!G22</f>
        <v>3. Falta de mecanismos para evitar el borrado, ocultamiento y desaparición de información de los sistemas de información oficiales de la Entidad.</v>
      </c>
      <c r="D23" s="853"/>
      <c r="E23" s="853"/>
      <c r="F23" s="853"/>
      <c r="G23" s="853"/>
      <c r="H23" s="853"/>
      <c r="I23" s="355" t="str">
        <f>'3.Controles'!G25</f>
        <v>Realización, verificación y restauración de las Copias de Seguridad de los servidores TIC
Responsable: GIS
Cómo se hace el control: Realización, verificación de copias de seguridad de los servidores TIC 
Cuándo se hace: Diario
Cómo se evidencia: Seguimiento del cumplimiento del instructivo de copias de seguridad.
Si no se hace qué ocurre: Puede aumentar la probabilidad de ocurrencia del riesgo.</v>
      </c>
      <c r="J23" s="899"/>
      <c r="K23" s="915"/>
      <c r="L23" s="329" t="str">
        <f>'5.Plan Manejo'!F63</f>
        <v>Realización, verificación y restauración de las Copias de Seguridad de los servidores TIC (Aplicaciones, Almacenamiento) de acuerdo con lo establecido en el Instructivo de copias de seguridad.</v>
      </c>
      <c r="M23" s="853"/>
      <c r="N23" s="127">
        <f>'5.Plan Manejo'!J66</f>
        <v>44530</v>
      </c>
      <c r="O23" s="456"/>
    </row>
    <row r="24" spans="1:15" hidden="1" x14ac:dyDescent="0.25">
      <c r="A24" s="908"/>
      <c r="B24" s="853"/>
      <c r="C24" s="329">
        <f>'2.Identificacion_Riesgos'!G23</f>
        <v>0</v>
      </c>
      <c r="D24" s="853"/>
      <c r="E24" s="853"/>
      <c r="F24" s="853"/>
      <c r="G24" s="853"/>
      <c r="H24" s="853"/>
      <c r="I24" s="355">
        <f>'3.Controles'!F26</f>
        <v>0</v>
      </c>
      <c r="J24" s="899"/>
      <c r="K24" s="915"/>
      <c r="L24" s="329">
        <f>'5.Plan Manejo'!F67</f>
        <v>0</v>
      </c>
      <c r="M24" s="853"/>
      <c r="N24" s="127"/>
      <c r="O24" s="456"/>
    </row>
    <row r="25" spans="1:15" ht="129.6" hidden="1" customHeight="1" thickBot="1" x14ac:dyDescent="0.3">
      <c r="A25" s="910"/>
      <c r="B25" s="861"/>
      <c r="C25" s="327">
        <f>'2.Identificacion_Riesgos'!G24</f>
        <v>0</v>
      </c>
      <c r="D25" s="861"/>
      <c r="E25" s="861"/>
      <c r="F25" s="861"/>
      <c r="G25" s="861"/>
      <c r="H25" s="861"/>
      <c r="I25" s="351">
        <f>'3.Controles'!F27</f>
        <v>0</v>
      </c>
      <c r="J25" s="922"/>
      <c r="K25" s="916"/>
      <c r="L25" s="327">
        <f>'5.Plan Manejo'!F71</f>
        <v>0</v>
      </c>
      <c r="M25" s="861"/>
      <c r="N25" s="393"/>
      <c r="O25" s="457"/>
    </row>
    <row r="26" spans="1:15" ht="219" customHeight="1" thickBot="1" x14ac:dyDescent="0.3">
      <c r="A26" s="907" t="str">
        <f>'2.Identificacion_Riesgos'!A25</f>
        <v>R4</v>
      </c>
      <c r="B26" s="852" t="str">
        <f>'2.Identificacion_Riesgos'!E25</f>
        <v>Insatisfacción de usuarios de servicios tecnologicos por la no atención oportuna de requerimientos</v>
      </c>
      <c r="C26" s="330" t="str">
        <f>'2.Identificacion_Riesgos'!G25</f>
        <v>1. Falta de apropiación del procedimiento de soporte tecnico y manual de la herramienta de la mesa de servicios</v>
      </c>
      <c r="D26" s="852" t="str">
        <f>'2.Identificacion_Riesgos'!H25</f>
        <v>1. Insatisfacción de usuarios de la entidad
2. Afectación de la imagen y gestión del proceso.</v>
      </c>
      <c r="E26" s="852" t="str">
        <f>'2.Identificacion_Riesgos'!I25</f>
        <v>Operativos</v>
      </c>
      <c r="F26" s="852" t="str">
        <f>'2.Identificacion_Riesgos'!J25</f>
        <v>Posible</v>
      </c>
      <c r="G26" s="852" t="str">
        <f>'2.Identificacion_Riesgos'!L25</f>
        <v>Moderado</v>
      </c>
      <c r="H26" s="852" t="str">
        <f>'2.Identificacion_Riesgos'!N25</f>
        <v>ALTO 52%</v>
      </c>
      <c r="I26" s="357" t="str">
        <f>'3.Controles'!G30</f>
        <v>Ejecución del procedimiento de Soporte Técnico
Responsable: GIS
Cómo se hace el control: Ejecución de procedimiento de soporte técnico.
Cuándo se hace: Diario
Cómo se evidencia: Resultado de Indicadores 
IND-TIC-03 Oportunidad en la atención de requerimientos
IND-TIC-02 Eficacia en la solución de requerimientos
IND-TIC-04 Nivel de satisfacción del usuario con el servicio de gestión de Tic
Si no se hace qué ocurre: Puede aumentar la probabilidad de ocurrencia del riesgo.</v>
      </c>
      <c r="J26" s="898" t="str">
        <f>'2.Identificacion_Riesgos'!V25</f>
        <v>MODERADO 32%</v>
      </c>
      <c r="K26" s="914" t="str">
        <f>'2.Identificacion_Riesgos'!W25</f>
        <v>REDUCIRLO O MITIGARLO</v>
      </c>
      <c r="L26" s="330" t="str">
        <f>'5.Plan Manejo'!F75</f>
        <v xml:space="preserve">Atención y solución de tickets registrados en la mesa de servicios de acuerdo a lo establecido el el procedimiento de Soporte Técnico.
</v>
      </c>
      <c r="M26" s="852" t="str">
        <f>'5.Plan Manejo'!L75</f>
        <v>Profesional Especializado GIS</v>
      </c>
      <c r="N26" s="128">
        <f>'5.Plan Manejo'!J78</f>
        <v>44165</v>
      </c>
      <c r="O26" s="417" t="str">
        <f>'2.Identificacion_Riesgos'!D25</f>
        <v>Grupo Interno de Sistemas</v>
      </c>
    </row>
    <row r="27" spans="1:15" hidden="1" x14ac:dyDescent="0.25">
      <c r="A27" s="908"/>
      <c r="B27" s="853"/>
      <c r="C27" s="329">
        <f>'2.Identificacion_Riesgos'!G26</f>
        <v>0</v>
      </c>
      <c r="D27" s="853"/>
      <c r="E27" s="853"/>
      <c r="F27" s="853"/>
      <c r="G27" s="853"/>
      <c r="H27" s="853"/>
      <c r="I27" s="355">
        <f>'3.Controles'!F31</f>
        <v>0</v>
      </c>
      <c r="J27" s="899"/>
      <c r="K27" s="915"/>
      <c r="L27" s="329">
        <f>'5.Plan Manejo'!F76</f>
        <v>0</v>
      </c>
      <c r="M27" s="853"/>
      <c r="N27" s="127"/>
      <c r="O27" s="456"/>
    </row>
    <row r="28" spans="1:15" hidden="1" x14ac:dyDescent="0.25">
      <c r="A28" s="908"/>
      <c r="B28" s="853"/>
      <c r="C28" s="329">
        <f>'2.Identificacion_Riesgos'!G27</f>
        <v>0</v>
      </c>
      <c r="D28" s="853"/>
      <c r="E28" s="853"/>
      <c r="F28" s="853"/>
      <c r="G28" s="853"/>
      <c r="H28" s="853"/>
      <c r="I28" s="355">
        <f>'3.Controles'!F32</f>
        <v>0</v>
      </c>
      <c r="J28" s="899"/>
      <c r="K28" s="915"/>
      <c r="L28" s="329">
        <f>'5.Plan Manejo'!F83</f>
        <v>0</v>
      </c>
      <c r="M28" s="853"/>
      <c r="N28" s="127"/>
      <c r="O28" s="456"/>
    </row>
    <row r="29" spans="1:15" hidden="1" x14ac:dyDescent="0.25">
      <c r="A29" s="908"/>
      <c r="B29" s="853"/>
      <c r="C29" s="329">
        <f>'2.Identificacion_Riesgos'!G28</f>
        <v>0</v>
      </c>
      <c r="D29" s="853"/>
      <c r="E29" s="853"/>
      <c r="F29" s="853"/>
      <c r="G29" s="853"/>
      <c r="H29" s="853"/>
      <c r="I29" s="355">
        <f>'3.Controles'!F33</f>
        <v>0</v>
      </c>
      <c r="J29" s="899"/>
      <c r="K29" s="915"/>
      <c r="L29" s="329">
        <f>'5.Plan Manejo'!F87</f>
        <v>0</v>
      </c>
      <c r="M29" s="853"/>
      <c r="N29" s="127"/>
      <c r="O29" s="456"/>
    </row>
    <row r="30" spans="1:15" ht="15.75" hidden="1" thickBot="1" x14ac:dyDescent="0.3">
      <c r="A30" s="910"/>
      <c r="B30" s="861"/>
      <c r="C30" s="327">
        <f>'2.Identificacion_Riesgos'!G29</f>
        <v>0</v>
      </c>
      <c r="D30" s="861"/>
      <c r="E30" s="861"/>
      <c r="F30" s="861"/>
      <c r="G30" s="861"/>
      <c r="H30" s="861"/>
      <c r="I30" s="351">
        <f>'3.Controles'!F34</f>
        <v>0</v>
      </c>
      <c r="J30" s="922"/>
      <c r="K30" s="916"/>
      <c r="L30" s="327">
        <f>'5.Plan Manejo'!F91</f>
        <v>0</v>
      </c>
      <c r="M30" s="861"/>
      <c r="N30" s="393"/>
      <c r="O30" s="457"/>
    </row>
    <row r="31" spans="1:15" ht="194.25" customHeight="1" x14ac:dyDescent="0.25">
      <c r="A31" s="907" t="str">
        <f>'2.Identificacion_Riesgos'!A30</f>
        <v>R5</v>
      </c>
      <c r="B31" s="852" t="str">
        <f>'2.Identificacion_Riesgos'!E30</f>
        <v>Perdida de confidencialidad, integridad y disponibilidad de los activos de información en beneficio propio o de terceros por  accesos indebidos o no autorizados de las bases de datos gestionadas por el GIS</v>
      </c>
      <c r="C31" s="330" t="str">
        <f>'2.Identificacion_Riesgos'!G30</f>
        <v>1. Falta de gestión en el control de accesos a las bases de datos.</v>
      </c>
      <c r="D31" s="852" t="str">
        <f>'2.Identificacion_Riesgos'!H30</f>
        <v>1. Afectación de imagen
2. Reprocesos
3. incumplimientos legales y normativos
4. Insatisfacción de usuarios
5. Incumplimientos de objetivos de la entidad.</v>
      </c>
      <c r="E31" s="852" t="str">
        <f>'2.Identificacion_Riesgos'!I30</f>
        <v>Corrupcion</v>
      </c>
      <c r="F31" s="852" t="str">
        <f>'2.Identificacion_Riesgos'!J30</f>
        <v>Probable</v>
      </c>
      <c r="G31" s="852" t="str">
        <f>'2.Identificacion_Riesgos'!L30</f>
        <v>Mayor</v>
      </c>
      <c r="H31" s="852" t="str">
        <f>'2.Identificacion_Riesgos'!N30</f>
        <v>EXTREMA 80%</v>
      </c>
      <c r="I31" s="357" t="str">
        <f>'3.Controles'!G37</f>
        <v>Revisión y depuración de usuarios en las bases de datos gestionadas por el GIS 
Responsable: GIS - DBA
Cómo se hace el control: Se ejecuta tarea automatizada de inactivación de usuarios.
Cuándo se hace: diario
Cómo se evidencia: Ejecución diario del scrip que inactiva los usuarios de mas de 60 dias sin loguearse en la Base de Datos.
Si no se hace qué ocurre: Puede aumentar la probabilidad de ocurrencia del riesgo.</v>
      </c>
      <c r="J31" s="898" t="str">
        <f>'2.Identificacion_Riesgos'!V30</f>
        <v>BAJO 20%</v>
      </c>
      <c r="K31" s="914" t="str">
        <f>'2.Identificacion_Riesgos'!W30</f>
        <v>REDUCIRLO O MITIGARLO</v>
      </c>
      <c r="L31" s="330" t="str">
        <f>'5.Plan Manejo'!F95</f>
        <v>Depuración de usuarios en las bases de datos gestionadas por GIS</v>
      </c>
      <c r="M31" s="852" t="str">
        <f>'5.Plan Manejo'!L95</f>
        <v>Profesional Especializado GIS</v>
      </c>
      <c r="N31" s="128">
        <f>'5.Plan Manejo'!J99</f>
        <v>44165</v>
      </c>
      <c r="O31" s="417" t="str">
        <f>'2.Identificacion_Riesgos'!D30</f>
        <v>Grupo Interno de Sistemas</v>
      </c>
    </row>
    <row r="32" spans="1:15" ht="141" customHeight="1" x14ac:dyDescent="0.25">
      <c r="A32" s="908"/>
      <c r="B32" s="853"/>
      <c r="C32" s="329" t="str">
        <f>'2.Identificacion_Riesgos'!G31</f>
        <v>2. Desconocimiento de politicas, lineamientos, procedimientos e instructivos de seguridad de la información y de la normativa nacional vigente.</v>
      </c>
      <c r="D32" s="853"/>
      <c r="E32" s="853"/>
      <c r="F32" s="853"/>
      <c r="G32" s="853"/>
      <c r="H32" s="853"/>
      <c r="I32" s="355" t="str">
        <f>'3.Controles'!G38</f>
        <v>Revisión del cumplimiento del MSPI. 
Responsable: GIS - Oficial de Seguridad
Cómo se hace el control: Autodiagnostico de cumplimiento del MSPI.
Cuándo se hace: Semestral
Cómo se evidencia: Seguimiento MSPI.
Si no se hace qué ocurre: Puede aumentar la probabilidad de ocurrencia del riesgo.</v>
      </c>
      <c r="J32" s="899"/>
      <c r="K32" s="915"/>
      <c r="L32" s="329" t="str">
        <f>'5.Plan Manejo'!F100</f>
        <v xml:space="preserve">Revisión cumplimiento del MSPI (Modelo de Seguridad y privacidad de la Información).
</v>
      </c>
      <c r="M32" s="853"/>
      <c r="N32" s="127">
        <f>'5.Plan Manejo'!J101</f>
        <v>44530</v>
      </c>
      <c r="O32" s="456"/>
    </row>
    <row r="33" spans="1:15" hidden="1" x14ac:dyDescent="0.25">
      <c r="A33" s="908"/>
      <c r="B33" s="853"/>
      <c r="C33" s="329">
        <f>'2.Identificacion_Riesgos'!G32</f>
        <v>0</v>
      </c>
      <c r="D33" s="853"/>
      <c r="E33" s="853"/>
      <c r="F33" s="853"/>
      <c r="G33" s="853"/>
      <c r="H33" s="853"/>
      <c r="I33" s="355">
        <f>'3.Controles'!F39</f>
        <v>0</v>
      </c>
      <c r="J33" s="899"/>
      <c r="K33" s="915"/>
      <c r="L33" s="329">
        <f>'5.Plan Manejo'!F104</f>
        <v>0</v>
      </c>
      <c r="M33" s="853"/>
      <c r="N33" s="127"/>
      <c r="O33" s="456"/>
    </row>
    <row r="34" spans="1:15" hidden="1" x14ac:dyDescent="0.25">
      <c r="A34" s="908"/>
      <c r="B34" s="853"/>
      <c r="C34" s="329">
        <f>'2.Identificacion_Riesgos'!G33</f>
        <v>0</v>
      </c>
      <c r="D34" s="853"/>
      <c r="E34" s="853"/>
      <c r="F34" s="853"/>
      <c r="G34" s="853"/>
      <c r="H34" s="853"/>
      <c r="I34" s="355">
        <f>'3.Controles'!F40</f>
        <v>0</v>
      </c>
      <c r="J34" s="899"/>
      <c r="K34" s="915"/>
      <c r="L34" s="329">
        <f>'5.Plan Manejo'!F108</f>
        <v>0</v>
      </c>
      <c r="M34" s="853"/>
      <c r="N34" s="127"/>
      <c r="O34" s="456"/>
    </row>
    <row r="35" spans="1:15" ht="15.75" hidden="1" thickBot="1" x14ac:dyDescent="0.3">
      <c r="A35" s="909"/>
      <c r="B35" s="854"/>
      <c r="C35" s="334">
        <f>'2.Identificacion_Riesgos'!G34</f>
        <v>0</v>
      </c>
      <c r="D35" s="854"/>
      <c r="E35" s="854"/>
      <c r="F35" s="854"/>
      <c r="G35" s="854"/>
      <c r="H35" s="854"/>
      <c r="I35" s="356">
        <f>'3.Controles'!F41</f>
        <v>0</v>
      </c>
      <c r="J35" s="900"/>
      <c r="K35" s="921"/>
      <c r="L35" s="334">
        <f>'5.Plan Manejo'!F112</f>
        <v>0</v>
      </c>
      <c r="M35" s="854"/>
      <c r="N35" s="129"/>
      <c r="O35" s="458"/>
    </row>
    <row r="36" spans="1:15" hidden="1" x14ac:dyDescent="0.25">
      <c r="A36" s="932"/>
      <c r="B36" s="875"/>
      <c r="C36" s="328"/>
      <c r="D36" s="875"/>
      <c r="E36" s="875"/>
      <c r="F36" s="905"/>
      <c r="G36" s="905"/>
      <c r="H36" s="905"/>
      <c r="I36" s="352"/>
      <c r="J36" s="931"/>
      <c r="K36" s="912"/>
      <c r="L36" s="328"/>
      <c r="M36" s="920"/>
      <c r="N36" s="392"/>
      <c r="O36" s="897"/>
    </row>
    <row r="37" spans="1:15" hidden="1" x14ac:dyDescent="0.25">
      <c r="A37" s="908"/>
      <c r="B37" s="853"/>
      <c r="C37" s="125"/>
      <c r="D37" s="853"/>
      <c r="E37" s="853"/>
      <c r="F37" s="905"/>
      <c r="G37" s="905"/>
      <c r="H37" s="905"/>
      <c r="I37" s="355"/>
      <c r="J37" s="899"/>
      <c r="K37" s="912"/>
      <c r="L37" s="125"/>
      <c r="M37" s="918"/>
      <c r="N37" s="127"/>
      <c r="O37" s="456"/>
    </row>
    <row r="38" spans="1:15" hidden="1" x14ac:dyDescent="0.25">
      <c r="A38" s="908"/>
      <c r="B38" s="853"/>
      <c r="C38" s="125"/>
      <c r="D38" s="853"/>
      <c r="E38" s="853"/>
      <c r="F38" s="905"/>
      <c r="G38" s="905"/>
      <c r="H38" s="905"/>
      <c r="I38" s="355"/>
      <c r="J38" s="899"/>
      <c r="K38" s="912"/>
      <c r="L38" s="125"/>
      <c r="M38" s="918"/>
      <c r="N38" s="127"/>
      <c r="O38" s="456"/>
    </row>
    <row r="39" spans="1:15" hidden="1" x14ac:dyDescent="0.25">
      <c r="A39" s="908"/>
      <c r="B39" s="853"/>
      <c r="C39" s="125"/>
      <c r="D39" s="853"/>
      <c r="E39" s="853"/>
      <c r="F39" s="905"/>
      <c r="G39" s="905"/>
      <c r="H39" s="905"/>
      <c r="I39" s="355"/>
      <c r="J39" s="899"/>
      <c r="K39" s="912"/>
      <c r="L39" s="125"/>
      <c r="M39" s="918"/>
      <c r="N39" s="127"/>
      <c r="O39" s="456"/>
    </row>
    <row r="40" spans="1:15" ht="15.75" hidden="1" thickBot="1" x14ac:dyDescent="0.3">
      <c r="A40" s="909"/>
      <c r="B40" s="854"/>
      <c r="C40" s="126"/>
      <c r="D40" s="854"/>
      <c r="E40" s="854"/>
      <c r="F40" s="906"/>
      <c r="G40" s="906"/>
      <c r="H40" s="906"/>
      <c r="I40" s="356"/>
      <c r="J40" s="900"/>
      <c r="K40" s="913"/>
      <c r="L40" s="126"/>
      <c r="M40" s="919"/>
      <c r="N40" s="129"/>
      <c r="O40" s="458"/>
    </row>
    <row r="41" spans="1:15" hidden="1" x14ac:dyDescent="0.25">
      <c r="A41" s="907"/>
      <c r="B41" s="852"/>
      <c r="C41" s="124"/>
      <c r="D41" s="852"/>
      <c r="E41" s="852"/>
      <c r="F41" s="904"/>
      <c r="G41" s="904"/>
      <c r="H41" s="904"/>
      <c r="I41" s="357"/>
      <c r="J41" s="898"/>
      <c r="K41" s="911"/>
      <c r="L41" s="124"/>
      <c r="M41" s="917"/>
      <c r="N41" s="128"/>
      <c r="O41" s="417"/>
    </row>
    <row r="42" spans="1:15" hidden="1" x14ac:dyDescent="0.25">
      <c r="A42" s="908"/>
      <c r="B42" s="853"/>
      <c r="C42" s="125"/>
      <c r="D42" s="853"/>
      <c r="E42" s="853"/>
      <c r="F42" s="905"/>
      <c r="G42" s="905"/>
      <c r="H42" s="905"/>
      <c r="I42" s="355"/>
      <c r="J42" s="899"/>
      <c r="K42" s="912"/>
      <c r="L42" s="125"/>
      <c r="M42" s="918"/>
      <c r="N42" s="127"/>
      <c r="O42" s="456"/>
    </row>
    <row r="43" spans="1:15" hidden="1" x14ac:dyDescent="0.25">
      <c r="A43" s="908"/>
      <c r="B43" s="853"/>
      <c r="C43" s="125"/>
      <c r="D43" s="853"/>
      <c r="E43" s="853"/>
      <c r="F43" s="905"/>
      <c r="G43" s="905"/>
      <c r="H43" s="905"/>
      <c r="I43" s="355"/>
      <c r="J43" s="899"/>
      <c r="K43" s="912"/>
      <c r="L43" s="125"/>
      <c r="M43" s="918"/>
      <c r="N43" s="127"/>
      <c r="O43" s="456"/>
    </row>
    <row r="44" spans="1:15" hidden="1" x14ac:dyDescent="0.25">
      <c r="A44" s="908"/>
      <c r="B44" s="853"/>
      <c r="C44" s="125"/>
      <c r="D44" s="853"/>
      <c r="E44" s="853"/>
      <c r="F44" s="905"/>
      <c r="G44" s="905"/>
      <c r="H44" s="905"/>
      <c r="I44" s="355"/>
      <c r="J44" s="899"/>
      <c r="K44" s="912"/>
      <c r="L44" s="125"/>
      <c r="M44" s="918"/>
      <c r="N44" s="127"/>
      <c r="O44" s="456"/>
    </row>
    <row r="45" spans="1:15" ht="15.75" hidden="1" thickBot="1" x14ac:dyDescent="0.3">
      <c r="A45" s="909"/>
      <c r="B45" s="854"/>
      <c r="C45" s="126"/>
      <c r="D45" s="854"/>
      <c r="E45" s="854"/>
      <c r="F45" s="906"/>
      <c r="G45" s="906"/>
      <c r="H45" s="906"/>
      <c r="I45" s="356"/>
      <c r="J45" s="900"/>
      <c r="K45" s="913"/>
      <c r="L45" s="126"/>
      <c r="M45" s="919"/>
      <c r="N45" s="129"/>
      <c r="O45" s="458"/>
    </row>
    <row r="46" spans="1:15" hidden="1" x14ac:dyDescent="0.25">
      <c r="A46" s="907"/>
      <c r="B46" s="852"/>
      <c r="C46" s="124"/>
      <c r="D46" s="852"/>
      <c r="E46" s="852"/>
      <c r="F46" s="904"/>
      <c r="G46" s="904"/>
      <c r="H46" s="904"/>
      <c r="I46" s="357"/>
      <c r="J46" s="898"/>
      <c r="K46" s="911"/>
      <c r="L46" s="124"/>
      <c r="M46" s="917"/>
      <c r="N46" s="128"/>
      <c r="O46" s="417"/>
    </row>
    <row r="47" spans="1:15" hidden="1" x14ac:dyDescent="0.25">
      <c r="A47" s="908"/>
      <c r="B47" s="853"/>
      <c r="C47" s="125"/>
      <c r="D47" s="853"/>
      <c r="E47" s="853"/>
      <c r="F47" s="905"/>
      <c r="G47" s="905"/>
      <c r="H47" s="905"/>
      <c r="I47" s="355"/>
      <c r="J47" s="899"/>
      <c r="K47" s="912"/>
      <c r="L47" s="125"/>
      <c r="M47" s="918"/>
      <c r="N47" s="127"/>
      <c r="O47" s="456"/>
    </row>
    <row r="48" spans="1:15" hidden="1" x14ac:dyDescent="0.25">
      <c r="A48" s="908"/>
      <c r="B48" s="853"/>
      <c r="C48" s="125"/>
      <c r="D48" s="853"/>
      <c r="E48" s="853"/>
      <c r="F48" s="905"/>
      <c r="G48" s="905"/>
      <c r="H48" s="905"/>
      <c r="I48" s="355"/>
      <c r="J48" s="899"/>
      <c r="K48" s="912"/>
      <c r="L48" s="125"/>
      <c r="M48" s="918"/>
      <c r="N48" s="127"/>
      <c r="O48" s="456"/>
    </row>
    <row r="49" spans="1:15" hidden="1" x14ac:dyDescent="0.25">
      <c r="A49" s="908"/>
      <c r="B49" s="853"/>
      <c r="C49" s="125"/>
      <c r="D49" s="853"/>
      <c r="E49" s="853"/>
      <c r="F49" s="905"/>
      <c r="G49" s="905"/>
      <c r="H49" s="905"/>
      <c r="I49" s="355"/>
      <c r="J49" s="899"/>
      <c r="K49" s="912"/>
      <c r="L49" s="125"/>
      <c r="M49" s="918"/>
      <c r="N49" s="127"/>
      <c r="O49" s="456"/>
    </row>
    <row r="50" spans="1:15" ht="15.75" hidden="1" thickBot="1" x14ac:dyDescent="0.3">
      <c r="A50" s="909"/>
      <c r="B50" s="854"/>
      <c r="C50" s="126"/>
      <c r="D50" s="854"/>
      <c r="E50" s="854"/>
      <c r="F50" s="906"/>
      <c r="G50" s="906"/>
      <c r="H50" s="906"/>
      <c r="I50" s="356"/>
      <c r="J50" s="900"/>
      <c r="K50" s="913"/>
      <c r="L50" s="126"/>
      <c r="M50" s="919"/>
      <c r="N50" s="129"/>
      <c r="O50" s="458"/>
    </row>
    <row r="51" spans="1:15" hidden="1" x14ac:dyDescent="0.25">
      <c r="A51" s="907"/>
      <c r="B51" s="852"/>
      <c r="C51" s="124"/>
      <c r="D51" s="852"/>
      <c r="E51" s="852"/>
      <c r="F51" s="904"/>
      <c r="G51" s="904"/>
      <c r="H51" s="904"/>
      <c r="I51" s="357"/>
      <c r="J51" s="898"/>
      <c r="K51" s="911"/>
      <c r="L51" s="124"/>
      <c r="M51" s="917"/>
      <c r="N51" s="128"/>
      <c r="O51" s="417"/>
    </row>
    <row r="52" spans="1:15" hidden="1" x14ac:dyDescent="0.25">
      <c r="A52" s="908"/>
      <c r="B52" s="853"/>
      <c r="C52" s="125"/>
      <c r="D52" s="853"/>
      <c r="E52" s="853"/>
      <c r="F52" s="905"/>
      <c r="G52" s="905"/>
      <c r="H52" s="905"/>
      <c r="I52" s="355"/>
      <c r="J52" s="899"/>
      <c r="K52" s="912"/>
      <c r="L52" s="125"/>
      <c r="M52" s="918"/>
      <c r="N52" s="127"/>
      <c r="O52" s="456"/>
    </row>
    <row r="53" spans="1:15" hidden="1" x14ac:dyDescent="0.25">
      <c r="A53" s="908"/>
      <c r="B53" s="853"/>
      <c r="C53" s="125"/>
      <c r="D53" s="853"/>
      <c r="E53" s="853"/>
      <c r="F53" s="905"/>
      <c r="G53" s="905"/>
      <c r="H53" s="905"/>
      <c r="I53" s="355"/>
      <c r="J53" s="899"/>
      <c r="K53" s="912"/>
      <c r="L53" s="125"/>
      <c r="M53" s="918"/>
      <c r="N53" s="127"/>
      <c r="O53" s="456"/>
    </row>
    <row r="54" spans="1:15" hidden="1" x14ac:dyDescent="0.25">
      <c r="A54" s="908"/>
      <c r="B54" s="853"/>
      <c r="C54" s="125"/>
      <c r="D54" s="853"/>
      <c r="E54" s="853"/>
      <c r="F54" s="905"/>
      <c r="G54" s="905"/>
      <c r="H54" s="905"/>
      <c r="I54" s="355"/>
      <c r="J54" s="899"/>
      <c r="K54" s="912"/>
      <c r="L54" s="125"/>
      <c r="M54" s="918"/>
      <c r="N54" s="127"/>
      <c r="O54" s="456"/>
    </row>
    <row r="55" spans="1:15" ht="15.75" hidden="1" thickBot="1" x14ac:dyDescent="0.3">
      <c r="A55" s="909"/>
      <c r="B55" s="854"/>
      <c r="C55" s="126"/>
      <c r="D55" s="854"/>
      <c r="E55" s="854"/>
      <c r="F55" s="906"/>
      <c r="G55" s="906"/>
      <c r="H55" s="906"/>
      <c r="I55" s="356"/>
      <c r="J55" s="900"/>
      <c r="K55" s="913"/>
      <c r="L55" s="126"/>
      <c r="M55" s="919"/>
      <c r="N55" s="129"/>
      <c r="O55" s="458"/>
    </row>
    <row r="56" spans="1:15" hidden="1" x14ac:dyDescent="0.25">
      <c r="A56" s="907"/>
      <c r="B56" s="852"/>
      <c r="C56" s="124"/>
      <c r="D56" s="852"/>
      <c r="E56" s="852"/>
      <c r="F56" s="904"/>
      <c r="G56" s="904"/>
      <c r="H56" s="904"/>
      <c r="I56" s="357"/>
      <c r="J56" s="898"/>
      <c r="K56" s="911"/>
      <c r="L56" s="124"/>
      <c r="M56" s="917"/>
      <c r="N56" s="128"/>
      <c r="O56" s="417"/>
    </row>
    <row r="57" spans="1:15" hidden="1" x14ac:dyDescent="0.25">
      <c r="A57" s="908"/>
      <c r="B57" s="853"/>
      <c r="C57" s="125"/>
      <c r="D57" s="853"/>
      <c r="E57" s="853"/>
      <c r="F57" s="905"/>
      <c r="G57" s="905"/>
      <c r="H57" s="905"/>
      <c r="I57" s="355"/>
      <c r="J57" s="899"/>
      <c r="K57" s="912"/>
      <c r="L57" s="125"/>
      <c r="M57" s="918"/>
      <c r="N57" s="127"/>
      <c r="O57" s="456"/>
    </row>
    <row r="58" spans="1:15" hidden="1" x14ac:dyDescent="0.25">
      <c r="A58" s="908"/>
      <c r="B58" s="853"/>
      <c r="C58" s="125"/>
      <c r="D58" s="853"/>
      <c r="E58" s="853"/>
      <c r="F58" s="905"/>
      <c r="G58" s="905"/>
      <c r="H58" s="905"/>
      <c r="I58" s="355"/>
      <c r="J58" s="899"/>
      <c r="K58" s="912"/>
      <c r="L58" s="125"/>
      <c r="M58" s="918"/>
      <c r="N58" s="127"/>
      <c r="O58" s="456"/>
    </row>
    <row r="59" spans="1:15" hidden="1" x14ac:dyDescent="0.25">
      <c r="A59" s="908"/>
      <c r="B59" s="853"/>
      <c r="C59" s="125"/>
      <c r="D59" s="853"/>
      <c r="E59" s="853"/>
      <c r="F59" s="905"/>
      <c r="G59" s="905"/>
      <c r="H59" s="905"/>
      <c r="I59" s="355"/>
      <c r="J59" s="899"/>
      <c r="K59" s="912"/>
      <c r="L59" s="125"/>
      <c r="M59" s="918"/>
      <c r="N59" s="127"/>
      <c r="O59" s="456"/>
    </row>
    <row r="60" spans="1:15" ht="15.75" hidden="1" thickBot="1" x14ac:dyDescent="0.3">
      <c r="A60" s="909"/>
      <c r="B60" s="854"/>
      <c r="C60" s="126"/>
      <c r="D60" s="854"/>
      <c r="E60" s="854"/>
      <c r="F60" s="906"/>
      <c r="G60" s="906"/>
      <c r="H60" s="906"/>
      <c r="I60" s="356"/>
      <c r="J60" s="900"/>
      <c r="K60" s="913"/>
      <c r="L60" s="126"/>
      <c r="M60" s="919"/>
      <c r="N60" s="129"/>
      <c r="O60" s="458"/>
    </row>
  </sheetData>
  <mergeCells count="119">
    <mergeCell ref="M8:O9"/>
    <mergeCell ref="D41:D45"/>
    <mergeCell ref="M56:M60"/>
    <mergeCell ref="F56:F60"/>
    <mergeCell ref="G56:G60"/>
    <mergeCell ref="H56:H60"/>
    <mergeCell ref="M46:M50"/>
    <mergeCell ref="E51:E55"/>
    <mergeCell ref="J51:J55"/>
    <mergeCell ref="M51:M55"/>
    <mergeCell ref="F51:F55"/>
    <mergeCell ref="G51:G55"/>
    <mergeCell ref="H51:H55"/>
    <mergeCell ref="M16:M20"/>
    <mergeCell ref="M21:M25"/>
    <mergeCell ref="J16:J20"/>
    <mergeCell ref="K16:K20"/>
    <mergeCell ref="H41:H45"/>
    <mergeCell ref="M31:M35"/>
    <mergeCell ref="F31:F35"/>
    <mergeCell ref="G16:G20"/>
    <mergeCell ref="H16:H20"/>
    <mergeCell ref="F21:F25"/>
    <mergeCell ref="G21:G25"/>
    <mergeCell ref="G8:H9"/>
    <mergeCell ref="A8:C9"/>
    <mergeCell ref="I8:J9"/>
    <mergeCell ref="K8:L9"/>
    <mergeCell ref="E36:E40"/>
    <mergeCell ref="J36:J40"/>
    <mergeCell ref="K36:K40"/>
    <mergeCell ref="K41:K45"/>
    <mergeCell ref="A36:A40"/>
    <mergeCell ref="B36:B40"/>
    <mergeCell ref="D36:D40"/>
    <mergeCell ref="A31:A35"/>
    <mergeCell ref="A41:A45"/>
    <mergeCell ref="B41:B45"/>
    <mergeCell ref="B31:B35"/>
    <mergeCell ref="D31:D35"/>
    <mergeCell ref="E31:E35"/>
    <mergeCell ref="A26:A30"/>
    <mergeCell ref="B26:B30"/>
    <mergeCell ref="D26:D30"/>
    <mergeCell ref="E26:E30"/>
    <mergeCell ref="M26:M30"/>
    <mergeCell ref="F26:F30"/>
    <mergeCell ref="G26:G30"/>
    <mergeCell ref="H26:H30"/>
    <mergeCell ref="K21:K25"/>
    <mergeCell ref="K26:K30"/>
    <mergeCell ref="G31:G35"/>
    <mergeCell ref="H31:H35"/>
    <mergeCell ref="M41:M45"/>
    <mergeCell ref="M36:M40"/>
    <mergeCell ref="F36:F40"/>
    <mergeCell ref="G36:G40"/>
    <mergeCell ref="H36:H40"/>
    <mergeCell ref="K31:K35"/>
    <mergeCell ref="J31:J35"/>
    <mergeCell ref="J26:J30"/>
    <mergeCell ref="J21:J25"/>
    <mergeCell ref="H21:H25"/>
    <mergeCell ref="A56:A60"/>
    <mergeCell ref="B56:B60"/>
    <mergeCell ref="D56:D60"/>
    <mergeCell ref="K56:K60"/>
    <mergeCell ref="K51:K55"/>
    <mergeCell ref="E56:E60"/>
    <mergeCell ref="J56:J60"/>
    <mergeCell ref="A46:A50"/>
    <mergeCell ref="B46:B50"/>
    <mergeCell ref="D46:D50"/>
    <mergeCell ref="E46:E50"/>
    <mergeCell ref="J46:J50"/>
    <mergeCell ref="F46:F50"/>
    <mergeCell ref="G46:G50"/>
    <mergeCell ref="H46:H50"/>
    <mergeCell ref="K46:K50"/>
    <mergeCell ref="A51:A55"/>
    <mergeCell ref="B51:B55"/>
    <mergeCell ref="A1:B7"/>
    <mergeCell ref="A11:A15"/>
    <mergeCell ref="B11:B15"/>
    <mergeCell ref="E11:E15"/>
    <mergeCell ref="A21:A25"/>
    <mergeCell ref="B21:B25"/>
    <mergeCell ref="D21:D25"/>
    <mergeCell ref="E21:E25"/>
    <mergeCell ref="A16:A20"/>
    <mergeCell ref="B16:B20"/>
    <mergeCell ref="D16:D20"/>
    <mergeCell ref="E16:E20"/>
    <mergeCell ref="D8:F9"/>
    <mergeCell ref="F16:F20"/>
    <mergeCell ref="O56:O60"/>
    <mergeCell ref="C1:M7"/>
    <mergeCell ref="N1:O4"/>
    <mergeCell ref="O11:O15"/>
    <mergeCell ref="O16:O20"/>
    <mergeCell ref="O21:O25"/>
    <mergeCell ref="O26:O30"/>
    <mergeCell ref="O31:O35"/>
    <mergeCell ref="O36:O40"/>
    <mergeCell ref="O41:O45"/>
    <mergeCell ref="O46:O50"/>
    <mergeCell ref="O51:O55"/>
    <mergeCell ref="M11:M15"/>
    <mergeCell ref="D11:D15"/>
    <mergeCell ref="J11:J15"/>
    <mergeCell ref="F11:F15"/>
    <mergeCell ref="G11:G15"/>
    <mergeCell ref="K11:K15"/>
    <mergeCell ref="H11:H15"/>
    <mergeCell ref="E41:E45"/>
    <mergeCell ref="J41:J45"/>
    <mergeCell ref="F41:F45"/>
    <mergeCell ref="G41:G45"/>
    <mergeCell ref="D51:D55"/>
  </mergeCells>
  <pageMargins left="0.7" right="0.7" top="0.75" bottom="0.75" header="0.3" footer="0.3"/>
  <pageSetup paperSize="9" scale="23" orientation="landscape" r:id="rId1"/>
  <rowBreaks count="1" manualBreakCount="1">
    <brk id="35"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5" operator="containsText" id="{BCDCD3D5-6273-4FDF-9C60-C37A35094984}">
            <xm:f>NOT(ISERROR(SEARCH("BAJO",H11)))</xm:f>
            <xm:f>"BAJO"</xm:f>
            <x14:dxf>
              <fill>
                <patternFill>
                  <bgColor rgb="FF92D050"/>
                </patternFill>
              </fill>
            </x14:dxf>
          </x14:cfRule>
          <x14:cfRule type="containsText" priority="6" operator="containsText" id="{B9A5C8CF-1DD6-45D9-8F77-778344EA4B4A}">
            <xm:f>NOT(ISERROR(SEARCH("MODERADO",H11)))</xm:f>
            <xm:f>"MODERADO"</xm:f>
            <x14:dxf>
              <fill>
                <patternFill>
                  <bgColor theme="3" tint="0.39994506668294322"/>
                </patternFill>
              </fill>
            </x14:dxf>
          </x14:cfRule>
          <x14:cfRule type="containsText" priority="7" operator="containsText" id="{513C084F-68F8-4BEC-A959-A47E4C9B999B}">
            <xm:f>NOT(ISERROR(SEARCH("ALTO",H11)))</xm:f>
            <xm:f>"ALTO"</xm:f>
            <x14:dxf>
              <fill>
                <patternFill>
                  <bgColor rgb="FFFFC000"/>
                </patternFill>
              </fill>
            </x14:dxf>
          </x14:cfRule>
          <x14:cfRule type="containsText" priority="8" operator="containsText" id="{B77E3EBC-27A0-4241-AF07-4B2B43464FF9}">
            <xm:f>NOT(ISERROR(SEARCH("EXTREMA",H11)))</xm:f>
            <xm:f>"EXTREMA"</xm:f>
            <x14:dxf>
              <fill>
                <patternFill>
                  <bgColor rgb="FFFF0000"/>
                </patternFill>
              </fill>
            </x14:dxf>
          </x14:cfRule>
          <xm:sqref>H11:H60</xm:sqref>
        </x14:conditionalFormatting>
        <x14:conditionalFormatting xmlns:xm="http://schemas.microsoft.com/office/excel/2006/main">
          <x14:cfRule type="containsText" priority="1" operator="containsText" id="{F496DD83-BD1B-4933-80CF-13733D1A7EA7}">
            <xm:f>NOT(ISERROR(SEARCH("BAJO",J11)))</xm:f>
            <xm:f>"BAJO"</xm:f>
            <x14:dxf>
              <fill>
                <patternFill>
                  <bgColor rgb="FF92D050"/>
                </patternFill>
              </fill>
            </x14:dxf>
          </x14:cfRule>
          <x14:cfRule type="containsText" priority="2" operator="containsText" id="{9C7E460E-C5CC-4D17-992B-898004DF0A95}">
            <xm:f>NOT(ISERROR(SEARCH("MODERADO",J11)))</xm:f>
            <xm:f>"MODERADO"</xm:f>
            <x14:dxf>
              <fill>
                <patternFill>
                  <bgColor theme="3" tint="0.39994506668294322"/>
                </patternFill>
              </fill>
            </x14:dxf>
          </x14:cfRule>
          <x14:cfRule type="containsText" priority="3" operator="containsText" id="{E6DF4B02-EB57-4FC2-BE35-95AA57882876}">
            <xm:f>NOT(ISERROR(SEARCH("ALTO",J11)))</xm:f>
            <xm:f>"ALTO"</xm:f>
            <x14:dxf>
              <fill>
                <patternFill>
                  <bgColor rgb="FFFFC000"/>
                </patternFill>
              </fill>
            </x14:dxf>
          </x14:cfRule>
          <x14:cfRule type="containsText" priority="4" operator="containsText" id="{309EC9F5-997B-4286-ACB6-3118C63FEA1B}">
            <xm:f>NOT(ISERROR(SEARCH("EXTREMA",J11)))</xm:f>
            <xm:f>"EXTREMA"</xm:f>
            <x14:dxf>
              <fill>
                <patternFill>
                  <bgColor rgb="FFFF0000"/>
                </patternFill>
              </fill>
            </x14:dxf>
          </x14:cfRule>
          <xm:sqref>J11:K11 J16:K16 J12:J15 J21:K21 J17:J20 J26:K26 J22:J25 J31:K31 J27:J30 J36:K36 J32:J35 J41:K41 J37:J40 J46:K46 J42:J45 J51:K51 J47:J50 J56:K56 J52:J55 J57:J60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22"/>
  <sheetViews>
    <sheetView zoomScale="80" zoomScaleNormal="80" workbookViewId="0">
      <selection activeCell="B15" sqref="B15"/>
    </sheetView>
  </sheetViews>
  <sheetFormatPr baseColWidth="10" defaultColWidth="11.42578125" defaultRowHeight="15" x14ac:dyDescent="0.25"/>
  <cols>
    <col min="1" max="1" width="7.85546875" style="3" customWidth="1"/>
    <col min="2" max="2" width="144.140625" style="3" customWidth="1"/>
    <col min="3" max="3" width="9.85546875" style="3" customWidth="1"/>
    <col min="4" max="4" width="9" style="3" customWidth="1"/>
    <col min="5" max="5" width="14.85546875" style="3" customWidth="1"/>
    <col min="6" max="6" width="11" style="3" customWidth="1"/>
    <col min="7" max="7" width="4.85546875" style="3" customWidth="1"/>
    <col min="8" max="8" width="4.140625" style="3" bestFit="1" customWidth="1"/>
    <col min="9" max="9" width="111.42578125" style="145" customWidth="1"/>
    <col min="10" max="10" width="5.5703125" style="156" customWidth="1"/>
    <col min="11" max="11" width="4.5703125" style="156" customWidth="1"/>
    <col min="12" max="12" width="5" style="156" customWidth="1"/>
    <col min="13" max="13" width="3.85546875" style="156" customWidth="1"/>
    <col min="14" max="14" width="4" style="156" customWidth="1"/>
    <col min="15" max="15" width="4.42578125" style="156" customWidth="1"/>
    <col min="16" max="16" width="5.85546875" style="156" customWidth="1"/>
    <col min="17" max="17" width="4.5703125" style="156" customWidth="1"/>
    <col min="18" max="18" width="5.5703125" style="156" customWidth="1"/>
    <col min="19" max="19" width="5.140625" style="156" customWidth="1"/>
    <col min="20" max="20" width="5.5703125" style="156" customWidth="1"/>
    <col min="21" max="21" width="3.140625" style="3" customWidth="1"/>
    <col min="22" max="16384" width="11.42578125" style="3"/>
  </cols>
  <sheetData>
    <row r="1" spans="1:26" ht="58.5" customHeight="1" x14ac:dyDescent="0.25">
      <c r="A1" s="933" t="s">
        <v>332</v>
      </c>
      <c r="B1" s="933"/>
      <c r="C1" s="933"/>
      <c r="D1" s="933"/>
      <c r="E1" s="933"/>
      <c r="F1" s="934"/>
      <c r="H1" s="157" t="s">
        <v>333</v>
      </c>
      <c r="I1" s="158"/>
      <c r="J1" s="158"/>
      <c r="K1" s="158"/>
      <c r="L1" s="158"/>
      <c r="M1" s="158"/>
      <c r="N1" s="158"/>
      <c r="O1" s="158"/>
      <c r="P1" s="158"/>
      <c r="Q1" s="158"/>
      <c r="R1" s="158"/>
      <c r="S1" s="158"/>
      <c r="T1" s="159"/>
    </row>
    <row r="2" spans="1:26" ht="46.5" customHeight="1" thickBot="1" x14ac:dyDescent="0.3">
      <c r="A2" s="137" t="s">
        <v>334</v>
      </c>
      <c r="B2" s="138" t="s">
        <v>335</v>
      </c>
      <c r="C2" s="139" t="s">
        <v>336</v>
      </c>
      <c r="D2" s="139" t="s">
        <v>337</v>
      </c>
      <c r="E2" s="139" t="s">
        <v>385</v>
      </c>
      <c r="F2" s="139" t="s">
        <v>338</v>
      </c>
      <c r="H2" s="137" t="s">
        <v>334</v>
      </c>
      <c r="I2" s="140" t="s">
        <v>339</v>
      </c>
      <c r="J2" s="137" t="s">
        <v>146</v>
      </c>
      <c r="K2" s="137"/>
      <c r="L2" s="137"/>
      <c r="M2" s="137"/>
      <c r="N2" s="137"/>
      <c r="O2" s="137"/>
      <c r="P2" s="137"/>
      <c r="Q2" s="137"/>
      <c r="R2" s="137"/>
      <c r="S2" s="137"/>
      <c r="T2" s="137"/>
      <c r="V2" s="137" t="s">
        <v>340</v>
      </c>
    </row>
    <row r="3" spans="1:26" ht="30" x14ac:dyDescent="0.25">
      <c r="A3" s="141" t="s">
        <v>146</v>
      </c>
      <c r="B3" s="142" t="s">
        <v>415</v>
      </c>
      <c r="C3" s="137" t="s">
        <v>675</v>
      </c>
      <c r="D3" s="137" t="s">
        <v>675</v>
      </c>
      <c r="E3" s="137"/>
      <c r="F3" s="137" t="s">
        <v>675</v>
      </c>
      <c r="H3" s="143">
        <v>1</v>
      </c>
      <c r="I3" s="144" t="s">
        <v>341</v>
      </c>
      <c r="J3" s="141">
        <v>1</v>
      </c>
      <c r="K3" s="141"/>
      <c r="L3" s="141"/>
      <c r="M3" s="141"/>
      <c r="N3" s="141"/>
      <c r="O3" s="141"/>
      <c r="P3" s="141"/>
      <c r="Q3" s="141"/>
      <c r="R3" s="141"/>
      <c r="S3" s="141"/>
      <c r="T3" s="141"/>
      <c r="U3" s="145"/>
      <c r="V3" s="935" t="s">
        <v>342</v>
      </c>
      <c r="W3" s="936"/>
      <c r="X3" s="936"/>
      <c r="Y3" s="936"/>
      <c r="Z3" s="937"/>
    </row>
    <row r="4" spans="1:26" x14ac:dyDescent="0.25">
      <c r="A4" s="141"/>
      <c r="B4" s="146"/>
      <c r="C4" s="146"/>
      <c r="D4" s="146"/>
      <c r="E4" s="146"/>
      <c r="F4" s="146"/>
      <c r="H4" s="143">
        <v>2</v>
      </c>
      <c r="I4" s="144" t="s">
        <v>343</v>
      </c>
      <c r="J4" s="141">
        <v>1</v>
      </c>
      <c r="K4" s="141"/>
      <c r="L4" s="141"/>
      <c r="M4" s="141"/>
      <c r="N4" s="141"/>
      <c r="O4" s="141"/>
      <c r="P4" s="141"/>
      <c r="Q4" s="141"/>
      <c r="R4" s="141"/>
      <c r="S4" s="141"/>
      <c r="T4" s="141"/>
      <c r="U4" s="145"/>
      <c r="V4" s="935"/>
      <c r="W4" s="938"/>
      <c r="X4" s="938"/>
      <c r="Y4" s="938"/>
      <c r="Z4" s="939"/>
    </row>
    <row r="5" spans="1:26" x14ac:dyDescent="0.25">
      <c r="A5" s="141"/>
      <c r="B5" s="146"/>
      <c r="C5" s="137"/>
      <c r="D5" s="137"/>
      <c r="E5" s="137"/>
      <c r="F5" s="137"/>
      <c r="H5" s="143">
        <v>3</v>
      </c>
      <c r="I5" s="144" t="s">
        <v>344</v>
      </c>
      <c r="J5" s="141">
        <v>0</v>
      </c>
      <c r="K5" s="141"/>
      <c r="L5" s="141"/>
      <c r="M5" s="141"/>
      <c r="N5" s="141"/>
      <c r="O5" s="141"/>
      <c r="P5" s="141"/>
      <c r="Q5" s="141"/>
      <c r="R5" s="141"/>
      <c r="S5" s="141"/>
      <c r="T5" s="141"/>
      <c r="U5" s="145"/>
      <c r="V5" s="935"/>
      <c r="W5" s="938"/>
      <c r="X5" s="938"/>
      <c r="Y5" s="938"/>
      <c r="Z5" s="939"/>
    </row>
    <row r="6" spans="1:26" x14ac:dyDescent="0.25">
      <c r="A6" s="141"/>
      <c r="B6" s="142"/>
      <c r="C6" s="137"/>
      <c r="D6" s="137"/>
      <c r="E6" s="137"/>
      <c r="F6" s="137"/>
      <c r="H6" s="143">
        <v>4</v>
      </c>
      <c r="I6" s="144" t="s">
        <v>345</v>
      </c>
      <c r="J6" s="141">
        <v>0</v>
      </c>
      <c r="K6" s="141"/>
      <c r="L6" s="141"/>
      <c r="M6" s="141"/>
      <c r="N6" s="141"/>
      <c r="O6" s="141"/>
      <c r="P6" s="141"/>
      <c r="Q6" s="141"/>
      <c r="R6" s="141"/>
      <c r="S6" s="141"/>
      <c r="T6" s="141"/>
      <c r="U6" s="145"/>
      <c r="V6" s="935"/>
      <c r="W6" s="938"/>
      <c r="X6" s="938"/>
      <c r="Y6" s="938"/>
      <c r="Z6" s="939"/>
    </row>
    <row r="7" spans="1:26" x14ac:dyDescent="0.25">
      <c r="A7" s="141"/>
      <c r="B7" s="142"/>
      <c r="C7" s="137"/>
      <c r="D7" s="137"/>
      <c r="E7" s="137"/>
      <c r="F7" s="137"/>
      <c r="H7" s="143">
        <v>5</v>
      </c>
      <c r="I7" s="144" t="s">
        <v>346</v>
      </c>
      <c r="J7" s="141">
        <v>1</v>
      </c>
      <c r="K7" s="141"/>
      <c r="L7" s="141"/>
      <c r="M7" s="141"/>
      <c r="N7" s="141"/>
      <c r="O7" s="141"/>
      <c r="P7" s="141"/>
      <c r="Q7" s="141"/>
      <c r="R7" s="141"/>
      <c r="S7" s="141"/>
      <c r="T7" s="141"/>
      <c r="U7" s="145"/>
      <c r="V7" s="935"/>
      <c r="W7" s="938"/>
      <c r="X7" s="938"/>
      <c r="Y7" s="938"/>
      <c r="Z7" s="939"/>
    </row>
    <row r="8" spans="1:26" ht="15.75" thickBot="1" x14ac:dyDescent="0.3">
      <c r="A8" s="141"/>
      <c r="B8" s="142"/>
      <c r="C8" s="137"/>
      <c r="D8" s="137"/>
      <c r="E8" s="137"/>
      <c r="F8" s="137"/>
      <c r="H8" s="143">
        <v>6</v>
      </c>
      <c r="I8" s="144" t="s">
        <v>347</v>
      </c>
      <c r="J8" s="141">
        <v>1</v>
      </c>
      <c r="K8" s="141"/>
      <c r="L8" s="141"/>
      <c r="M8" s="141"/>
      <c r="N8" s="141"/>
      <c r="O8" s="141"/>
      <c r="P8" s="141"/>
      <c r="Q8" s="141"/>
      <c r="R8" s="141"/>
      <c r="S8" s="141"/>
      <c r="T8" s="141"/>
      <c r="U8" s="145"/>
      <c r="V8" s="940"/>
      <c r="W8" s="941"/>
      <c r="X8" s="941"/>
      <c r="Y8" s="941"/>
      <c r="Z8" s="942"/>
    </row>
    <row r="9" spans="1:26" x14ac:dyDescent="0.25">
      <c r="A9" s="141"/>
      <c r="B9" s="142"/>
      <c r="C9" s="137"/>
      <c r="D9" s="137"/>
      <c r="E9" s="137"/>
      <c r="F9" s="137"/>
      <c r="H9" s="143">
        <v>7</v>
      </c>
      <c r="I9" s="144" t="s">
        <v>348</v>
      </c>
      <c r="J9" s="141">
        <v>1</v>
      </c>
      <c r="K9" s="141"/>
      <c r="L9" s="141"/>
      <c r="M9" s="141"/>
      <c r="N9" s="141"/>
      <c r="O9" s="141"/>
      <c r="P9" s="141"/>
      <c r="Q9" s="141"/>
      <c r="R9" s="141"/>
      <c r="S9" s="141"/>
      <c r="T9" s="141"/>
      <c r="U9" s="145"/>
      <c r="V9" s="147"/>
      <c r="W9" s="147"/>
      <c r="X9" s="147"/>
      <c r="Y9" s="147"/>
      <c r="Z9" s="147"/>
    </row>
    <row r="10" spans="1:26" x14ac:dyDescent="0.25">
      <c r="A10" s="141"/>
      <c r="B10" s="148"/>
      <c r="C10" s="137"/>
      <c r="D10" s="137"/>
      <c r="E10" s="137"/>
      <c r="F10" s="137"/>
      <c r="H10" s="141">
        <v>8</v>
      </c>
      <c r="I10" s="149" t="s">
        <v>349</v>
      </c>
      <c r="J10" s="141">
        <v>1</v>
      </c>
      <c r="K10" s="141"/>
      <c r="L10" s="141"/>
      <c r="M10" s="141"/>
      <c r="N10" s="141"/>
      <c r="O10" s="141"/>
      <c r="P10" s="141"/>
      <c r="Q10" s="141"/>
      <c r="R10" s="141"/>
      <c r="S10" s="141"/>
      <c r="T10" s="141"/>
      <c r="U10" s="145"/>
      <c r="V10" s="147"/>
      <c r="W10" s="147"/>
      <c r="X10" s="147"/>
      <c r="Y10" s="147"/>
      <c r="Z10" s="147"/>
    </row>
    <row r="11" spans="1:26" x14ac:dyDescent="0.25">
      <c r="A11" s="143"/>
      <c r="B11" s="150"/>
      <c r="C11" s="137"/>
      <c r="D11" s="137"/>
      <c r="E11" s="137"/>
      <c r="F11" s="137"/>
      <c r="H11" s="143">
        <v>9</v>
      </c>
      <c r="I11" s="144" t="s">
        <v>350</v>
      </c>
      <c r="J11" s="141">
        <v>1</v>
      </c>
      <c r="K11" s="141"/>
      <c r="L11" s="141"/>
      <c r="M11" s="141"/>
      <c r="N11" s="141"/>
      <c r="O11" s="141"/>
      <c r="P11" s="141"/>
      <c r="Q11" s="141"/>
      <c r="R11" s="141"/>
      <c r="S11" s="141"/>
      <c r="T11" s="141"/>
      <c r="U11" s="145"/>
      <c r="V11" s="147"/>
      <c r="W11" s="147"/>
      <c r="X11" s="147"/>
      <c r="Y11" s="147"/>
      <c r="Z11" s="147"/>
    </row>
    <row r="12" spans="1:26" x14ac:dyDescent="0.25">
      <c r="A12" s="143"/>
      <c r="B12" s="146"/>
      <c r="C12" s="137"/>
      <c r="D12" s="137"/>
      <c r="E12" s="137"/>
      <c r="F12" s="137"/>
      <c r="H12" s="143">
        <v>10</v>
      </c>
      <c r="I12" s="144" t="s">
        <v>351</v>
      </c>
      <c r="J12" s="141">
        <v>1</v>
      </c>
      <c r="K12" s="141"/>
      <c r="L12" s="141"/>
      <c r="M12" s="141"/>
      <c r="N12" s="141"/>
      <c r="O12" s="141"/>
      <c r="P12" s="141"/>
      <c r="Q12" s="141"/>
      <c r="R12" s="141"/>
      <c r="S12" s="141"/>
      <c r="T12" s="141"/>
      <c r="U12" s="145"/>
      <c r="V12" s="147"/>
      <c r="W12" s="147"/>
      <c r="X12" s="147"/>
      <c r="Y12" s="147"/>
      <c r="Z12" s="147"/>
    </row>
    <row r="13" spans="1:26" x14ac:dyDescent="0.25">
      <c r="A13" s="143"/>
      <c r="B13" s="146"/>
      <c r="C13" s="137"/>
      <c r="D13" s="137"/>
      <c r="E13" s="137"/>
      <c r="F13" s="137"/>
      <c r="H13" s="143">
        <v>11</v>
      </c>
      <c r="I13" s="144" t="s">
        <v>352</v>
      </c>
      <c r="J13" s="141">
        <v>1</v>
      </c>
      <c r="K13" s="141"/>
      <c r="L13" s="141"/>
      <c r="M13" s="141"/>
      <c r="N13" s="141"/>
      <c r="O13" s="141"/>
      <c r="P13" s="141"/>
      <c r="Q13" s="141"/>
      <c r="R13" s="141"/>
      <c r="S13" s="141"/>
      <c r="T13" s="141"/>
      <c r="U13" s="145"/>
    </row>
    <row r="14" spans="1:26" x14ac:dyDescent="0.25">
      <c r="A14" s="143"/>
      <c r="B14" s="146"/>
      <c r="C14" s="137"/>
      <c r="D14" s="137"/>
      <c r="E14" s="137"/>
      <c r="F14" s="137"/>
      <c r="H14" s="143">
        <v>12</v>
      </c>
      <c r="I14" s="144" t="s">
        <v>353</v>
      </c>
      <c r="J14" s="141">
        <v>1</v>
      </c>
      <c r="K14" s="141"/>
      <c r="L14" s="141"/>
      <c r="M14" s="141"/>
      <c r="N14" s="141"/>
      <c r="O14" s="141"/>
      <c r="P14" s="141"/>
      <c r="Q14" s="141"/>
      <c r="R14" s="141"/>
      <c r="S14" s="141"/>
      <c r="T14" s="141"/>
      <c r="U14" s="145"/>
    </row>
    <row r="15" spans="1:26" x14ac:dyDescent="0.25">
      <c r="A15" s="143"/>
      <c r="B15" s="146"/>
      <c r="C15" s="137"/>
      <c r="D15" s="137"/>
      <c r="E15" s="137"/>
      <c r="F15" s="137"/>
      <c r="H15" s="143">
        <v>13</v>
      </c>
      <c r="I15" s="144" t="s">
        <v>354</v>
      </c>
      <c r="J15" s="141">
        <v>0</v>
      </c>
      <c r="K15" s="141"/>
      <c r="L15" s="141"/>
      <c r="M15" s="141"/>
      <c r="N15" s="141"/>
      <c r="O15" s="141"/>
      <c r="P15" s="141"/>
      <c r="Q15" s="141"/>
      <c r="R15" s="141"/>
      <c r="S15" s="141"/>
      <c r="T15" s="141"/>
      <c r="U15" s="145"/>
    </row>
    <row r="16" spans="1:26" x14ac:dyDescent="0.25">
      <c r="A16" s="151"/>
      <c r="B16" s="152"/>
      <c r="C16" s="153"/>
      <c r="D16" s="153"/>
      <c r="E16" s="153"/>
      <c r="F16" s="153"/>
      <c r="H16" s="143">
        <v>14</v>
      </c>
      <c r="I16" s="144" t="s">
        <v>355</v>
      </c>
      <c r="J16" s="141">
        <v>0</v>
      </c>
      <c r="K16" s="141"/>
      <c r="L16" s="141"/>
      <c r="M16" s="141"/>
      <c r="N16" s="141"/>
      <c r="O16" s="141"/>
      <c r="P16" s="141"/>
      <c r="Q16" s="141"/>
      <c r="R16" s="141"/>
      <c r="S16" s="141"/>
      <c r="T16" s="141"/>
      <c r="U16" s="145"/>
    </row>
    <row r="17" spans="1:21" x14ac:dyDescent="0.25">
      <c r="A17" s="146"/>
      <c r="B17" s="146"/>
      <c r="C17" s="146"/>
      <c r="D17" s="146"/>
      <c r="E17" s="146"/>
      <c r="F17" s="146"/>
      <c r="H17" s="143">
        <v>15</v>
      </c>
      <c r="I17" s="144" t="s">
        <v>356</v>
      </c>
      <c r="J17" s="141">
        <v>1</v>
      </c>
      <c r="K17" s="141"/>
      <c r="L17" s="141"/>
      <c r="M17" s="141"/>
      <c r="N17" s="141"/>
      <c r="O17" s="141"/>
      <c r="P17" s="141"/>
      <c r="Q17" s="141"/>
      <c r="R17" s="141"/>
      <c r="S17" s="141"/>
      <c r="T17" s="141"/>
      <c r="U17" s="145"/>
    </row>
    <row r="18" spans="1:21" x14ac:dyDescent="0.25">
      <c r="A18" s="146"/>
      <c r="B18" s="146"/>
      <c r="C18" s="146"/>
      <c r="D18" s="146"/>
      <c r="E18" s="146"/>
      <c r="F18" s="146"/>
      <c r="H18" s="143">
        <v>16</v>
      </c>
      <c r="I18" s="144" t="s">
        <v>357</v>
      </c>
      <c r="J18" s="141">
        <v>0</v>
      </c>
      <c r="K18" s="141"/>
      <c r="L18" s="141"/>
      <c r="M18" s="141"/>
      <c r="N18" s="141"/>
      <c r="O18" s="141"/>
      <c r="P18" s="141"/>
      <c r="Q18" s="141"/>
      <c r="R18" s="141"/>
      <c r="S18" s="141"/>
      <c r="T18" s="141"/>
      <c r="U18" s="145"/>
    </row>
    <row r="19" spans="1:21" x14ac:dyDescent="0.25">
      <c r="A19" s="146"/>
      <c r="B19" s="146"/>
      <c r="C19" s="146"/>
      <c r="D19" s="146"/>
      <c r="E19" s="146"/>
      <c r="F19" s="146"/>
      <c r="H19" s="143">
        <v>17</v>
      </c>
      <c r="I19" s="144" t="s">
        <v>358</v>
      </c>
      <c r="J19" s="141">
        <v>0</v>
      </c>
      <c r="K19" s="141"/>
      <c r="L19" s="141"/>
      <c r="M19" s="141"/>
      <c r="N19" s="141"/>
      <c r="O19" s="141"/>
      <c r="P19" s="141"/>
      <c r="Q19" s="141"/>
      <c r="R19" s="141"/>
      <c r="S19" s="141"/>
      <c r="T19" s="141"/>
      <c r="U19" s="145"/>
    </row>
    <row r="20" spans="1:21" ht="15.75" thickBot="1" x14ac:dyDescent="0.3">
      <c r="H20" s="143">
        <v>18</v>
      </c>
      <c r="I20" s="144" t="s">
        <v>359</v>
      </c>
      <c r="J20" s="141">
        <v>0</v>
      </c>
      <c r="K20" s="141"/>
      <c r="L20" s="141"/>
      <c r="M20" s="141"/>
      <c r="N20" s="141"/>
      <c r="O20" s="141"/>
      <c r="P20" s="141"/>
      <c r="Q20" s="141"/>
      <c r="R20" s="141"/>
      <c r="S20" s="141"/>
      <c r="T20" s="141"/>
      <c r="U20" s="145"/>
    </row>
    <row r="21" spans="1:21" x14ac:dyDescent="0.25">
      <c r="B21" s="943" t="s">
        <v>360</v>
      </c>
      <c r="C21" s="944"/>
      <c r="D21" s="945"/>
      <c r="H21" s="143">
        <v>19</v>
      </c>
      <c r="I21" s="144" t="s">
        <v>361</v>
      </c>
      <c r="J21" s="141">
        <v>0</v>
      </c>
      <c r="K21" s="141"/>
      <c r="L21" s="141"/>
      <c r="M21" s="141"/>
      <c r="N21" s="141"/>
      <c r="O21" s="141"/>
      <c r="P21" s="141"/>
      <c r="Q21" s="141"/>
      <c r="R21" s="141"/>
      <c r="S21" s="141"/>
      <c r="T21" s="141"/>
      <c r="U21" s="145"/>
    </row>
    <row r="22" spans="1:21" ht="16.5" thickBot="1" x14ac:dyDescent="0.3">
      <c r="B22" s="946"/>
      <c r="C22" s="947"/>
      <c r="D22" s="948"/>
      <c r="H22" s="949" t="s">
        <v>362</v>
      </c>
      <c r="I22" s="949"/>
      <c r="J22" s="154">
        <f t="shared" ref="J22:T22" si="0">SUM(J3:J21)</f>
        <v>11</v>
      </c>
      <c r="K22" s="154">
        <f t="shared" si="0"/>
        <v>0</v>
      </c>
      <c r="L22" s="154">
        <f t="shared" si="0"/>
        <v>0</v>
      </c>
      <c r="M22" s="154">
        <f t="shared" si="0"/>
        <v>0</v>
      </c>
      <c r="N22" s="154">
        <f t="shared" si="0"/>
        <v>0</v>
      </c>
      <c r="O22" s="154">
        <f t="shared" si="0"/>
        <v>0</v>
      </c>
      <c r="P22" s="154">
        <f t="shared" si="0"/>
        <v>0</v>
      </c>
      <c r="Q22" s="154">
        <f t="shared" si="0"/>
        <v>0</v>
      </c>
      <c r="R22" s="154">
        <f t="shared" si="0"/>
        <v>0</v>
      </c>
      <c r="S22" s="154">
        <f t="shared" si="0"/>
        <v>0</v>
      </c>
      <c r="T22" s="154">
        <f t="shared" si="0"/>
        <v>0</v>
      </c>
      <c r="U22" s="155"/>
    </row>
  </sheetData>
  <mergeCells count="4">
    <mergeCell ref="A1:F1"/>
    <mergeCell ref="V3:Z8"/>
    <mergeCell ref="B21:D22"/>
    <mergeCell ref="H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20</vt:i4>
      </vt:variant>
    </vt:vector>
  </HeadingPairs>
  <TitlesOfParts>
    <vt:vector size="32" baseType="lpstr">
      <vt:lpstr>Mapeo Mejora Continua</vt:lpstr>
      <vt:lpstr>0.Portada</vt:lpstr>
      <vt:lpstr>1.Contexto</vt:lpstr>
      <vt:lpstr>2.Identificacion_Riesgos</vt:lpstr>
      <vt:lpstr>Hoja1</vt:lpstr>
      <vt:lpstr>3.Controles</vt:lpstr>
      <vt:lpstr>Controles ISO 27001</vt:lpstr>
      <vt:lpstr>4.Mapa_Calor</vt:lpstr>
      <vt:lpstr>5.Plan Manejo</vt:lpstr>
      <vt:lpstr>Hoja3</vt:lpstr>
      <vt:lpstr>6.Resumen</vt:lpstr>
      <vt:lpstr>Ident. riesgos corrupción</vt:lpstr>
      <vt:lpstr>Activo_Información</vt:lpstr>
      <vt:lpstr>Apoyo</vt:lpstr>
      <vt:lpstr>'0.Portada'!Área_de_impresión</vt:lpstr>
      <vt:lpstr>'2.Identificacion_Riesgos'!Área_de_impresión</vt:lpstr>
      <vt:lpstr>'3.Controles'!Área_de_impresión</vt:lpstr>
      <vt:lpstr>'4.Mapa_Calor'!Área_de_impresión</vt:lpstr>
      <vt:lpstr>Corrupcion</vt:lpstr>
      <vt:lpstr>Cumplimiento</vt:lpstr>
      <vt:lpstr>Dependencia</vt:lpstr>
      <vt:lpstr>Dirección</vt:lpstr>
      <vt:lpstr>Estrategicos</vt:lpstr>
      <vt:lpstr>Financieros</vt:lpstr>
      <vt:lpstr>Gerenciales</vt:lpstr>
      <vt:lpstr>Imagen_o_Reputacional</vt:lpstr>
      <vt:lpstr>Operativos</vt:lpstr>
      <vt:lpstr>Prestación_del_Servicio</vt:lpstr>
      <vt:lpstr>Tecnologicos</vt:lpstr>
      <vt:lpstr>Tipo</vt:lpstr>
      <vt:lpstr>TIPO_PROCESO</vt:lpstr>
      <vt:lpstr>TIPOLOGIA_DE_RIESGOS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Iván Avendaño Avendaño</dc:creator>
  <cp:lastModifiedBy>Johanna</cp:lastModifiedBy>
  <cp:lastPrinted>2016-03-04T16:23:20Z</cp:lastPrinted>
  <dcterms:created xsi:type="dcterms:W3CDTF">2016-01-28T14:40:41Z</dcterms:created>
  <dcterms:modified xsi:type="dcterms:W3CDTF">2021-05-04T21:53:03Z</dcterms:modified>
</cp:coreProperties>
</file>